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7935"/>
  </bookViews>
  <sheets>
    <sheet name="Jun 2013" sheetId="10" r:id="rId1"/>
  </sheets>
  <definedNames>
    <definedName name="_xlnm.Print_Area" localSheetId="0">'Jun 2013'!$A$1:$V$72</definedName>
  </definedNames>
  <calcPr calcId="125725"/>
</workbook>
</file>

<file path=xl/calcChain.xml><?xml version="1.0" encoding="utf-8"?>
<calcChain xmlns="http://schemas.openxmlformats.org/spreadsheetml/2006/main">
  <c r="S81" i="10"/>
  <c r="O81"/>
  <c r="K81"/>
  <c r="G81"/>
  <c r="O79"/>
  <c r="K47"/>
  <c r="I47"/>
  <c r="H47"/>
  <c r="K78"/>
  <c r="G78"/>
  <c r="K38"/>
  <c r="I38"/>
  <c r="H38"/>
  <c r="K33"/>
  <c r="I33"/>
  <c r="H33"/>
  <c r="K29"/>
  <c r="I29"/>
  <c r="H29"/>
  <c r="K15"/>
  <c r="H15"/>
  <c r="I15"/>
  <c r="R20"/>
  <c r="I68"/>
  <c r="K68"/>
  <c r="M68"/>
  <c r="O68"/>
  <c r="Q68"/>
  <c r="S68"/>
  <c r="H68"/>
  <c r="R65"/>
  <c r="P65"/>
  <c r="N65"/>
  <c r="L65"/>
  <c r="J65"/>
  <c r="G65"/>
  <c r="F65"/>
  <c r="E65"/>
  <c r="D65"/>
  <c r="K63"/>
  <c r="M63"/>
  <c r="O63"/>
  <c r="Q63"/>
  <c r="S63"/>
  <c r="I63"/>
  <c r="K62"/>
  <c r="M62"/>
  <c r="O62"/>
  <c r="Q62"/>
  <c r="S62"/>
  <c r="I62"/>
  <c r="K61"/>
  <c r="M61"/>
  <c r="O61"/>
  <c r="Q61"/>
  <c r="S61"/>
  <c r="I61"/>
  <c r="K60"/>
  <c r="M60"/>
  <c r="O60"/>
  <c r="Q60"/>
  <c r="S60"/>
  <c r="I60"/>
  <c r="K59"/>
  <c r="M59"/>
  <c r="O59"/>
  <c r="Q59"/>
  <c r="S59"/>
  <c r="I59"/>
  <c r="K58"/>
  <c r="M58"/>
  <c r="O58"/>
  <c r="Q58"/>
  <c r="S58"/>
  <c r="I58"/>
  <c r="K57"/>
  <c r="M57"/>
  <c r="O57"/>
  <c r="Q57"/>
  <c r="S57"/>
  <c r="I57"/>
  <c r="H56"/>
  <c r="H65"/>
  <c r="R51"/>
  <c r="P51"/>
  <c r="N51"/>
  <c r="L51"/>
  <c r="J51"/>
  <c r="G51"/>
  <c r="F51"/>
  <c r="E51"/>
  <c r="D51"/>
  <c r="I49"/>
  <c r="K49"/>
  <c r="M49"/>
  <c r="O49"/>
  <c r="Q49"/>
  <c r="S49"/>
  <c r="H49"/>
  <c r="H48"/>
  <c r="I48"/>
  <c r="K48"/>
  <c r="M48"/>
  <c r="O48"/>
  <c r="Q48"/>
  <c r="S48"/>
  <c r="I51"/>
  <c r="R40"/>
  <c r="P40"/>
  <c r="N40"/>
  <c r="L40"/>
  <c r="J40"/>
  <c r="G40"/>
  <c r="F40"/>
  <c r="E40"/>
  <c r="D40"/>
  <c r="I39"/>
  <c r="K39"/>
  <c r="M39"/>
  <c r="O39"/>
  <c r="Q39"/>
  <c r="S39"/>
  <c r="M38"/>
  <c r="O38"/>
  <c r="Q38"/>
  <c r="S38"/>
  <c r="H37"/>
  <c r="I37"/>
  <c r="K37"/>
  <c r="M37"/>
  <c r="O37"/>
  <c r="Q37"/>
  <c r="S37"/>
  <c r="H36"/>
  <c r="I36"/>
  <c r="K36"/>
  <c r="M36"/>
  <c r="O36"/>
  <c r="Q36"/>
  <c r="S36"/>
  <c r="H35"/>
  <c r="I35"/>
  <c r="K35"/>
  <c r="M35"/>
  <c r="O35"/>
  <c r="Q35"/>
  <c r="S35"/>
  <c r="H34"/>
  <c r="I34"/>
  <c r="K34"/>
  <c r="M34"/>
  <c r="O34"/>
  <c r="Q34"/>
  <c r="S34"/>
  <c r="H40"/>
  <c r="R31"/>
  <c r="P31"/>
  <c r="N31"/>
  <c r="L31"/>
  <c r="J31"/>
  <c r="G31"/>
  <c r="F31"/>
  <c r="E31"/>
  <c r="D31"/>
  <c r="H30"/>
  <c r="I30"/>
  <c r="K30"/>
  <c r="M30"/>
  <c r="O30"/>
  <c r="Q30"/>
  <c r="S30"/>
  <c r="M29"/>
  <c r="O29"/>
  <c r="Q29"/>
  <c r="S29"/>
  <c r="H28"/>
  <c r="I28"/>
  <c r="K28"/>
  <c r="M28"/>
  <c r="O28"/>
  <c r="Q28"/>
  <c r="S28"/>
  <c r="I27"/>
  <c r="K27"/>
  <c r="H27"/>
  <c r="H31"/>
  <c r="R25"/>
  <c r="P25"/>
  <c r="N25"/>
  <c r="L25"/>
  <c r="J25"/>
  <c r="G25"/>
  <c r="F25"/>
  <c r="E25"/>
  <c r="D25"/>
  <c r="H24"/>
  <c r="I24"/>
  <c r="K24"/>
  <c r="M24"/>
  <c r="O24"/>
  <c r="Q24"/>
  <c r="S24"/>
  <c r="I23"/>
  <c r="K23"/>
  <c r="H23"/>
  <c r="H25"/>
  <c r="P21"/>
  <c r="P42"/>
  <c r="P71"/>
  <c r="N21"/>
  <c r="N42"/>
  <c r="N71"/>
  <c r="L21"/>
  <c r="L42"/>
  <c r="L71"/>
  <c r="J21"/>
  <c r="J42"/>
  <c r="J71"/>
  <c r="G21"/>
  <c r="F21"/>
  <c r="F42"/>
  <c r="F71"/>
  <c r="E21"/>
  <c r="E42"/>
  <c r="E71"/>
  <c r="D21"/>
  <c r="D42"/>
  <c r="D71"/>
  <c r="R21"/>
  <c r="R42"/>
  <c r="R71"/>
  <c r="I20"/>
  <c r="K20"/>
  <c r="M20"/>
  <c r="O20"/>
  <c r="Q20"/>
  <c r="S20"/>
  <c r="H20"/>
  <c r="H19"/>
  <c r="I19"/>
  <c r="K19"/>
  <c r="M19"/>
  <c r="O19"/>
  <c r="Q19"/>
  <c r="S19"/>
  <c r="H18"/>
  <c r="I18"/>
  <c r="K18"/>
  <c r="M18"/>
  <c r="O18"/>
  <c r="Q18"/>
  <c r="S18"/>
  <c r="H17"/>
  <c r="I17"/>
  <c r="K17"/>
  <c r="M17"/>
  <c r="O17"/>
  <c r="Q17"/>
  <c r="S17"/>
  <c r="I16"/>
  <c r="K16"/>
  <c r="M16"/>
  <c r="O16"/>
  <c r="Q16"/>
  <c r="S16"/>
  <c r="M15"/>
  <c r="O15"/>
  <c r="Q15"/>
  <c r="S15"/>
  <c r="H14"/>
  <c r="I14"/>
  <c r="K14"/>
  <c r="M14"/>
  <c r="O14"/>
  <c r="Q14"/>
  <c r="S14"/>
  <c r="H13"/>
  <c r="I13"/>
  <c r="K13"/>
  <c r="M13"/>
  <c r="O13"/>
  <c r="Q13"/>
  <c r="S13"/>
  <c r="H12"/>
  <c r="H21"/>
  <c r="H42"/>
  <c r="G42"/>
  <c r="G71"/>
  <c r="K25"/>
  <c r="M23"/>
  <c r="K31"/>
  <c r="M27"/>
  <c r="K40"/>
  <c r="M33"/>
  <c r="I25"/>
  <c r="I31"/>
  <c r="I40"/>
  <c r="H51"/>
  <c r="H71"/>
  <c r="I12"/>
  <c r="I56"/>
  <c r="I65"/>
  <c r="K56"/>
  <c r="I21"/>
  <c r="I42"/>
  <c r="I71"/>
  <c r="K12"/>
  <c r="O33"/>
  <c r="M40"/>
  <c r="O27"/>
  <c r="M31"/>
  <c r="O23"/>
  <c r="M25"/>
  <c r="K51"/>
  <c r="M47"/>
  <c r="M51"/>
  <c r="O47"/>
  <c r="M12"/>
  <c r="K21"/>
  <c r="K42"/>
  <c r="M56"/>
  <c r="K65"/>
  <c r="O25"/>
  <c r="Q23"/>
  <c r="O31"/>
  <c r="Q27"/>
  <c r="O40"/>
  <c r="Q33"/>
  <c r="S33"/>
  <c r="S40"/>
  <c r="Q40"/>
  <c r="S27"/>
  <c r="S31"/>
  <c r="Q31"/>
  <c r="S23"/>
  <c r="S25"/>
  <c r="Q25"/>
  <c r="O51"/>
  <c r="Q47"/>
  <c r="M65"/>
  <c r="O56"/>
  <c r="M21"/>
  <c r="M42"/>
  <c r="M71"/>
  <c r="O12"/>
  <c r="K71"/>
  <c r="Q12"/>
  <c r="O21"/>
  <c r="O42"/>
  <c r="Q56"/>
  <c r="O65"/>
  <c r="Q51"/>
  <c r="S47"/>
  <c r="S51"/>
  <c r="Q65"/>
  <c r="S56"/>
  <c r="S65"/>
  <c r="Q21"/>
  <c r="Q42"/>
  <c r="Q71"/>
  <c r="S12"/>
  <c r="S21"/>
  <c r="S42"/>
  <c r="S71"/>
  <c r="O71"/>
  <c r="O83"/>
</calcChain>
</file>

<file path=xl/sharedStrings.xml><?xml version="1.0" encoding="utf-8"?>
<sst xmlns="http://schemas.openxmlformats.org/spreadsheetml/2006/main" count="67" uniqueCount="65">
  <si>
    <t>Association of Caribbean States</t>
  </si>
  <si>
    <t>Antigua and Barbuda</t>
  </si>
  <si>
    <t>Dominica</t>
  </si>
  <si>
    <t>Grenada</t>
  </si>
  <si>
    <t>Guyana</t>
  </si>
  <si>
    <t>Haiti</t>
  </si>
  <si>
    <t>Nicaragua</t>
  </si>
  <si>
    <t>St. Kitts and Nevis</t>
  </si>
  <si>
    <t>St. Vincent and The Grenadines</t>
  </si>
  <si>
    <t>St. Lucia</t>
  </si>
  <si>
    <t>Belize</t>
  </si>
  <si>
    <t>Suriname</t>
  </si>
  <si>
    <t>Barbados</t>
  </si>
  <si>
    <t>El Salvador</t>
  </si>
  <si>
    <t>Guatemala</t>
  </si>
  <si>
    <t>Honduras</t>
  </si>
  <si>
    <t>Costa Rica</t>
  </si>
  <si>
    <t>Cuba</t>
  </si>
  <si>
    <t>Dominican Republic</t>
  </si>
  <si>
    <t>Jamaica</t>
  </si>
  <si>
    <t>The Bahamas</t>
  </si>
  <si>
    <t>Panama</t>
  </si>
  <si>
    <t>Trinidad and Tobago</t>
  </si>
  <si>
    <t>Colombia</t>
  </si>
  <si>
    <t>Mexico</t>
  </si>
  <si>
    <t>Venezuela</t>
  </si>
  <si>
    <t>France</t>
  </si>
  <si>
    <t>Host Country</t>
  </si>
  <si>
    <t>Total (1+2+3+4)</t>
  </si>
  <si>
    <t>Netherlands Antilles</t>
  </si>
  <si>
    <t>Aruba</t>
  </si>
  <si>
    <t>Curacao</t>
  </si>
  <si>
    <t>St. Maarten</t>
  </si>
  <si>
    <t>Saba</t>
  </si>
  <si>
    <t>St. Eustatius</t>
  </si>
  <si>
    <t>Bonaire</t>
  </si>
  <si>
    <t xml:space="preserve"> </t>
  </si>
  <si>
    <t>Audited Balance 2010</t>
  </si>
  <si>
    <t>2011 Invoices Including Haiti</t>
  </si>
  <si>
    <t>Balance due @ Jan 2011</t>
  </si>
  <si>
    <t>Balance due as at Dec 2011</t>
  </si>
  <si>
    <t xml:space="preserve">Payments </t>
  </si>
  <si>
    <t>Balance due @ Jan 2012</t>
  </si>
  <si>
    <t>Balance due as at Dec 2012</t>
  </si>
  <si>
    <t>2012 Invoices</t>
  </si>
  <si>
    <t>2013 Invoices</t>
  </si>
  <si>
    <t>Balance due @ Jan 2013</t>
  </si>
  <si>
    <t>Group iii Total</t>
  </si>
  <si>
    <t>Group ii Total</t>
  </si>
  <si>
    <t>Group ii</t>
  </si>
  <si>
    <t>Group iii</t>
  </si>
  <si>
    <t>Group i Total</t>
  </si>
  <si>
    <t>Group i</t>
  </si>
  <si>
    <t>Category C Sub-Total</t>
  </si>
  <si>
    <t>Category D Sub-Total</t>
  </si>
  <si>
    <t>Category A Sub-Total</t>
  </si>
  <si>
    <t>Category B Sub-Total</t>
  </si>
  <si>
    <t>Balance due @ June 2013</t>
  </si>
  <si>
    <t>5th &amp; 22nd May</t>
  </si>
  <si>
    <t xml:space="preserve">balance in contrib due </t>
  </si>
  <si>
    <t>less contrib in adv</t>
  </si>
  <si>
    <t xml:space="preserve">schedule balance </t>
  </si>
  <si>
    <t>still to be invoiced is the 5 new countries</t>
  </si>
  <si>
    <t>Status of the payment of the Contributions as at 18th June 2013</t>
  </si>
  <si>
    <t>Recd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</si>
</sst>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[$-409]d\-mmm\-yy;@"/>
  </numFmts>
  <fonts count="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8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8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0">
    <xf numFmtId="0" fontId="0" fillId="0" borderId="0" xfId="0"/>
    <xf numFmtId="0" fontId="3" fillId="2" borderId="1" xfId="0" applyNumberFormat="1" applyFont="1" applyFill="1" applyBorder="1" applyAlignment="1"/>
    <xf numFmtId="0" fontId="3" fillId="2" borderId="2" xfId="0" applyNumberFormat="1" applyFont="1" applyFill="1" applyBorder="1" applyAlignment="1"/>
    <xf numFmtId="0" fontId="4" fillId="2" borderId="1" xfId="0" applyNumberFormat="1" applyFont="1" applyFill="1" applyBorder="1" applyAlignment="1"/>
    <xf numFmtId="0" fontId="3" fillId="3" borderId="1" xfId="0" applyNumberFormat="1" applyFont="1" applyFill="1" applyBorder="1" applyAlignment="1"/>
    <xf numFmtId="0" fontId="3" fillId="2" borderId="3" xfId="0" applyNumberFormat="1" applyFont="1" applyFill="1" applyBorder="1" applyAlignment="1"/>
    <xf numFmtId="0" fontId="3" fillId="3" borderId="4" xfId="0" applyNumberFormat="1" applyFont="1" applyFill="1" applyBorder="1" applyAlignment="1"/>
    <xf numFmtId="0" fontId="3" fillId="3" borderId="5" xfId="0" applyNumberFormat="1" applyFont="1" applyFill="1" applyBorder="1" applyAlignment="1"/>
    <xf numFmtId="0" fontId="3" fillId="3" borderId="3" xfId="0" applyNumberFormat="1" applyFont="1" applyFill="1" applyBorder="1" applyAlignment="1"/>
    <xf numFmtId="0" fontId="3" fillId="3" borderId="6" xfId="0" applyNumberFormat="1" applyFont="1" applyFill="1" applyBorder="1" applyAlignment="1"/>
    <xf numFmtId="0" fontId="4" fillId="2" borderId="3" xfId="0" applyNumberFormat="1" applyFont="1" applyFill="1" applyBorder="1" applyAlignment="1"/>
    <xf numFmtId="0" fontId="3" fillId="2" borderId="7" xfId="0" applyNumberFormat="1" applyFont="1" applyFill="1" applyBorder="1" applyAlignment="1"/>
    <xf numFmtId="0" fontId="4" fillId="3" borderId="1" xfId="0" applyNumberFormat="1" applyFont="1" applyFill="1" applyBorder="1" applyAlignment="1"/>
    <xf numFmtId="0" fontId="3" fillId="3" borderId="8" xfId="0" applyNumberFormat="1" applyFont="1" applyFill="1" applyBorder="1" applyAlignment="1"/>
    <xf numFmtId="43" fontId="3" fillId="2" borderId="0" xfId="1" applyFont="1" applyFill="1" applyBorder="1" applyAlignment="1"/>
    <xf numFmtId="0" fontId="3" fillId="0" borderId="3" xfId="0" applyNumberFormat="1" applyFont="1" applyFill="1" applyBorder="1" applyAlignment="1"/>
    <xf numFmtId="0" fontId="3" fillId="0" borderId="1" xfId="0" applyNumberFormat="1" applyFont="1" applyFill="1" applyBorder="1" applyAlignment="1"/>
    <xf numFmtId="43" fontId="4" fillId="2" borderId="0" xfId="1" applyFont="1" applyFill="1" applyBorder="1" applyAlignment="1"/>
    <xf numFmtId="43" fontId="3" fillId="3" borderId="9" xfId="1" applyFont="1" applyFill="1" applyBorder="1" applyAlignment="1"/>
    <xf numFmtId="43" fontId="3" fillId="3" borderId="10" xfId="1" applyFont="1" applyFill="1" applyBorder="1" applyAlignment="1"/>
    <xf numFmtId="43" fontId="3" fillId="3" borderId="11" xfId="1" applyFont="1" applyFill="1" applyBorder="1" applyAlignment="1"/>
    <xf numFmtId="43" fontId="3" fillId="3" borderId="12" xfId="1" applyFont="1" applyFill="1" applyBorder="1" applyAlignment="1"/>
    <xf numFmtId="43" fontId="3" fillId="3" borderId="13" xfId="1" applyFont="1" applyFill="1" applyBorder="1" applyAlignment="1"/>
    <xf numFmtId="43" fontId="4" fillId="3" borderId="12" xfId="1" applyFont="1" applyFill="1" applyBorder="1" applyAlignment="1">
      <alignment horizontal="center"/>
    </xf>
    <xf numFmtId="43" fontId="4" fillId="3" borderId="14" xfId="1" applyFont="1" applyFill="1" applyBorder="1" applyAlignment="1">
      <alignment horizontal="center"/>
    </xf>
    <xf numFmtId="43" fontId="3" fillId="3" borderId="15" xfId="1" applyFont="1" applyFill="1" applyBorder="1" applyAlignment="1"/>
    <xf numFmtId="43" fontId="3" fillId="2" borderId="16" xfId="1" applyFont="1" applyFill="1" applyBorder="1" applyAlignment="1"/>
    <xf numFmtId="43" fontId="3" fillId="2" borderId="17" xfId="1" applyFont="1" applyFill="1" applyBorder="1" applyAlignment="1"/>
    <xf numFmtId="43" fontId="3" fillId="2" borderId="18" xfId="1" applyFont="1" applyFill="1" applyBorder="1" applyAlignment="1"/>
    <xf numFmtId="43" fontId="3" fillId="2" borderId="19" xfId="1" applyFont="1" applyFill="1" applyBorder="1" applyAlignment="1"/>
    <xf numFmtId="43" fontId="3" fillId="2" borderId="20" xfId="1" applyFont="1" applyFill="1" applyBorder="1" applyAlignment="1"/>
    <xf numFmtId="43" fontId="4" fillId="2" borderId="16" xfId="1" applyFont="1" applyFill="1" applyBorder="1" applyAlignment="1"/>
    <xf numFmtId="43" fontId="4" fillId="2" borderId="1" xfId="1" applyFont="1" applyFill="1" applyBorder="1" applyAlignment="1"/>
    <xf numFmtId="43" fontId="3" fillId="2" borderId="1" xfId="1" applyFont="1" applyFill="1" applyBorder="1" applyAlignment="1"/>
    <xf numFmtId="43" fontId="3" fillId="0" borderId="16" xfId="1" applyFont="1" applyFill="1" applyBorder="1" applyAlignment="1"/>
    <xf numFmtId="43" fontId="3" fillId="0" borderId="0" xfId="1" applyFont="1" applyFill="1" applyBorder="1" applyAlignment="1"/>
    <xf numFmtId="43" fontId="3" fillId="0" borderId="17" xfId="1" applyFont="1" applyFill="1" applyBorder="1" applyAlignment="1"/>
    <xf numFmtId="43" fontId="4" fillId="2" borderId="17" xfId="1" applyFont="1" applyFill="1" applyBorder="1" applyAlignment="1"/>
    <xf numFmtId="43" fontId="4" fillId="3" borderId="16" xfId="1" applyFont="1" applyFill="1" applyBorder="1" applyAlignment="1"/>
    <xf numFmtId="43" fontId="4" fillId="3" borderId="0" xfId="1" applyFont="1" applyFill="1" applyBorder="1" applyAlignment="1"/>
    <xf numFmtId="43" fontId="4" fillId="3" borderId="17" xfId="1" applyFont="1" applyFill="1" applyBorder="1" applyAlignment="1"/>
    <xf numFmtId="43" fontId="4" fillId="3" borderId="21" xfId="1" applyFont="1" applyFill="1" applyBorder="1" applyAlignment="1"/>
    <xf numFmtId="43" fontId="3" fillId="3" borderId="14" xfId="1" applyFont="1" applyFill="1" applyBorder="1" applyAlignment="1"/>
    <xf numFmtId="0" fontId="4" fillId="3" borderId="16" xfId="1" applyNumberFormat="1" applyFont="1" applyFill="1" applyBorder="1" applyAlignment="1">
      <alignment horizontal="center" wrapText="1"/>
    </xf>
    <xf numFmtId="0" fontId="4" fillId="3" borderId="0" xfId="1" applyNumberFormat="1" applyFont="1" applyFill="1" applyBorder="1" applyAlignment="1">
      <alignment horizontal="center" wrapText="1"/>
    </xf>
    <xf numFmtId="0" fontId="3" fillId="2" borderId="22" xfId="0" applyNumberFormat="1" applyFont="1" applyFill="1" applyBorder="1" applyAlignment="1"/>
    <xf numFmtId="0" fontId="3" fillId="2" borderId="23" xfId="0" applyNumberFormat="1" applyFont="1" applyFill="1" applyBorder="1" applyAlignment="1"/>
    <xf numFmtId="43" fontId="3" fillId="2" borderId="24" xfId="1" applyFont="1" applyFill="1" applyBorder="1" applyAlignment="1"/>
    <xf numFmtId="43" fontId="3" fillId="2" borderId="25" xfId="1" applyFont="1" applyFill="1" applyBorder="1" applyAlignment="1"/>
    <xf numFmtId="0" fontId="4" fillId="4" borderId="1" xfId="0" applyNumberFormat="1" applyFont="1" applyFill="1" applyBorder="1" applyAlignment="1"/>
    <xf numFmtId="0" fontId="4" fillId="5" borderId="1" xfId="0" applyNumberFormat="1" applyFont="1" applyFill="1" applyBorder="1" applyAlignment="1"/>
    <xf numFmtId="0" fontId="4" fillId="6" borderId="1" xfId="0" applyNumberFormat="1" applyFont="1" applyFill="1" applyBorder="1" applyAlignment="1"/>
    <xf numFmtId="0" fontId="4" fillId="7" borderId="1" xfId="0" applyNumberFormat="1" applyFont="1" applyFill="1" applyBorder="1" applyAlignment="1"/>
    <xf numFmtId="40" fontId="0" fillId="0" borderId="0" xfId="0" applyNumberFormat="1"/>
    <xf numFmtId="164" fontId="3" fillId="2" borderId="0" xfId="0" applyNumberFormat="1" applyFont="1" applyFill="1" applyAlignment="1"/>
    <xf numFmtId="43" fontId="3" fillId="2" borderId="11" xfId="1" applyFont="1" applyFill="1" applyBorder="1" applyAlignment="1"/>
    <xf numFmtId="43" fontId="3" fillId="3" borderId="17" xfId="1" applyFont="1" applyFill="1" applyBorder="1" applyAlignment="1"/>
    <xf numFmtId="0" fontId="3" fillId="8" borderId="5" xfId="0" applyFont="1" applyFill="1" applyBorder="1" applyAlignment="1"/>
    <xf numFmtId="0" fontId="3" fillId="8" borderId="9" xfId="0" applyFont="1" applyFill="1" applyBorder="1" applyAlignment="1"/>
    <xf numFmtId="43" fontId="3" fillId="8" borderId="9" xfId="1" applyFont="1" applyFill="1" applyBorder="1" applyAlignment="1"/>
    <xf numFmtId="43" fontId="3" fillId="3" borderId="0" xfId="1" applyFont="1" applyFill="1" applyBorder="1" applyAlignment="1"/>
    <xf numFmtId="43" fontId="3" fillId="3" borderId="16" xfId="1" applyFont="1" applyFill="1" applyBorder="1" applyAlignment="1"/>
    <xf numFmtId="0" fontId="3" fillId="8" borderId="22" xfId="0" applyNumberFormat="1" applyFont="1" applyFill="1" applyBorder="1" applyAlignment="1"/>
    <xf numFmtId="0" fontId="4" fillId="8" borderId="25" xfId="0" applyNumberFormat="1" applyFont="1" applyFill="1" applyBorder="1" applyAlignment="1"/>
    <xf numFmtId="43" fontId="4" fillId="8" borderId="25" xfId="1" applyFont="1" applyFill="1" applyBorder="1" applyAlignment="1"/>
    <xf numFmtId="43" fontId="3" fillId="8" borderId="25" xfId="1" applyFont="1" applyFill="1" applyBorder="1" applyAlignment="1"/>
    <xf numFmtId="43" fontId="3" fillId="8" borderId="26" xfId="1" applyFont="1" applyFill="1" applyBorder="1" applyAlignment="1"/>
    <xf numFmtId="43" fontId="3" fillId="8" borderId="27" xfId="1" applyFont="1" applyFill="1" applyBorder="1" applyAlignment="1"/>
    <xf numFmtId="43" fontId="3" fillId="3" borderId="28" xfId="1" applyFont="1" applyFill="1" applyBorder="1" applyAlignment="1"/>
    <xf numFmtId="43" fontId="3" fillId="3" borderId="29" xfId="1" applyFont="1" applyFill="1" applyBorder="1" applyAlignment="1"/>
    <xf numFmtId="0" fontId="4" fillId="3" borderId="0" xfId="1" applyNumberFormat="1" applyFont="1" applyFill="1" applyBorder="1" applyAlignment="1">
      <alignment horizontal="center" vertical="top" wrapText="1"/>
    </xf>
    <xf numFmtId="0" fontId="4" fillId="3" borderId="16" xfId="1" applyNumberFormat="1" applyFont="1" applyFill="1" applyBorder="1" applyAlignment="1">
      <alignment horizontal="center" vertical="top" wrapText="1"/>
    </xf>
    <xf numFmtId="43" fontId="4" fillId="3" borderId="17" xfId="1" applyFont="1" applyFill="1" applyBorder="1" applyAlignment="1">
      <alignment horizontal="center" vertical="top" wrapText="1"/>
    </xf>
    <xf numFmtId="0" fontId="4" fillId="3" borderId="30" xfId="1" applyNumberFormat="1" applyFont="1" applyFill="1" applyBorder="1" applyAlignment="1">
      <alignment horizontal="center" vertical="top" wrapText="1"/>
    </xf>
    <xf numFmtId="43" fontId="4" fillId="3" borderId="31" xfId="1" applyFont="1" applyFill="1" applyBorder="1" applyAlignment="1">
      <alignment horizontal="center" vertical="top" wrapText="1"/>
    </xf>
    <xf numFmtId="43" fontId="4" fillId="3" borderId="32" xfId="1" applyFont="1" applyFill="1" applyBorder="1" applyAlignment="1">
      <alignment horizontal="center"/>
    </xf>
    <xf numFmtId="43" fontId="3" fillId="3" borderId="32" xfId="1" applyFont="1" applyFill="1" applyBorder="1" applyAlignment="1"/>
    <xf numFmtId="43" fontId="4" fillId="3" borderId="33" xfId="1" applyFont="1" applyFill="1" applyBorder="1" applyAlignment="1">
      <alignment horizontal="center"/>
    </xf>
    <xf numFmtId="43" fontId="3" fillId="2" borderId="30" xfId="1" applyFont="1" applyFill="1" applyBorder="1" applyAlignment="1"/>
    <xf numFmtId="43" fontId="3" fillId="2" borderId="34" xfId="1" applyFont="1" applyFill="1" applyBorder="1" applyAlignment="1"/>
    <xf numFmtId="43" fontId="4" fillId="2" borderId="30" xfId="1" applyFont="1" applyFill="1" applyBorder="1" applyAlignment="1"/>
    <xf numFmtId="43" fontId="4" fillId="2" borderId="35" xfId="1" applyFont="1" applyFill="1" applyBorder="1" applyAlignment="1"/>
    <xf numFmtId="43" fontId="3" fillId="2" borderId="35" xfId="1" applyFont="1" applyFill="1" applyBorder="1" applyAlignment="1"/>
    <xf numFmtId="43" fontId="3" fillId="0" borderId="35" xfId="1" applyFont="1" applyFill="1" applyBorder="1" applyAlignment="1"/>
    <xf numFmtId="43" fontId="3" fillId="0" borderId="30" xfId="1" applyFont="1" applyFill="1" applyBorder="1" applyAlignment="1"/>
    <xf numFmtId="43" fontId="3" fillId="2" borderId="36" xfId="1" applyFont="1" applyFill="1" applyBorder="1" applyAlignment="1"/>
    <xf numFmtId="43" fontId="3" fillId="2" borderId="32" xfId="1" applyFont="1" applyFill="1" applyBorder="1" applyAlignment="1"/>
    <xf numFmtId="43" fontId="3" fillId="3" borderId="37" xfId="1" applyFont="1" applyFill="1" applyBorder="1" applyAlignment="1"/>
    <xf numFmtId="43" fontId="4" fillId="3" borderId="35" xfId="1" applyFont="1" applyFill="1" applyBorder="1" applyAlignment="1"/>
    <xf numFmtId="43" fontId="4" fillId="3" borderId="30" xfId="1" applyFont="1" applyFill="1" applyBorder="1" applyAlignment="1"/>
    <xf numFmtId="43" fontId="4" fillId="3" borderId="4" xfId="1" applyFont="1" applyFill="1" applyBorder="1" applyAlignment="1">
      <alignment horizontal="center"/>
    </xf>
    <xf numFmtId="43" fontId="3" fillId="2" borderId="2" xfId="1" applyFont="1" applyFill="1" applyBorder="1" applyAlignment="1"/>
    <xf numFmtId="40" fontId="4" fillId="2" borderId="16" xfId="1" applyNumberFormat="1" applyFont="1" applyFill="1" applyBorder="1" applyAlignment="1"/>
    <xf numFmtId="40" fontId="3" fillId="2" borderId="16" xfId="1" applyNumberFormat="1" applyFont="1" applyFill="1" applyBorder="1" applyAlignment="1"/>
    <xf numFmtId="40" fontId="3" fillId="2" borderId="17" xfId="1" applyNumberFormat="1" applyFont="1" applyFill="1" applyBorder="1" applyAlignment="1"/>
    <xf numFmtId="40" fontId="3" fillId="0" borderId="16" xfId="1" applyNumberFormat="1" applyFont="1" applyFill="1" applyBorder="1" applyAlignment="1"/>
    <xf numFmtId="40" fontId="3" fillId="2" borderId="18" xfId="1" applyNumberFormat="1" applyFont="1" applyFill="1" applyBorder="1" applyAlignment="1"/>
    <xf numFmtId="40" fontId="4" fillId="2" borderId="17" xfId="1" applyNumberFormat="1" applyFont="1" applyFill="1" applyBorder="1" applyAlignment="1"/>
    <xf numFmtId="40" fontId="3" fillId="3" borderId="11" xfId="1" applyNumberFormat="1" applyFont="1" applyFill="1" applyBorder="1" applyAlignment="1"/>
    <xf numFmtId="40" fontId="4" fillId="3" borderId="16" xfId="1" applyNumberFormat="1" applyFont="1" applyFill="1" applyBorder="1" applyAlignment="1"/>
    <xf numFmtId="40" fontId="3" fillId="0" borderId="17" xfId="1" applyNumberFormat="1" applyFont="1" applyFill="1" applyBorder="1" applyAlignment="1"/>
    <xf numFmtId="40" fontId="4" fillId="3" borderId="17" xfId="1" applyNumberFormat="1" applyFont="1" applyFill="1" applyBorder="1" applyAlignment="1"/>
    <xf numFmtId="43" fontId="3" fillId="3" borderId="20" xfId="1" applyFont="1" applyFill="1" applyBorder="1" applyAlignment="1"/>
    <xf numFmtId="43" fontId="3" fillId="3" borderId="31" xfId="1" applyFont="1" applyFill="1" applyBorder="1" applyAlignment="1"/>
    <xf numFmtId="43" fontId="4" fillId="3" borderId="31" xfId="1" applyFont="1" applyFill="1" applyBorder="1" applyAlignment="1"/>
    <xf numFmtId="43" fontId="3" fillId="3" borderId="38" xfId="1" applyFont="1" applyFill="1" applyBorder="1" applyAlignment="1"/>
    <xf numFmtId="43" fontId="3" fillId="3" borderId="39" xfId="1" applyFont="1" applyFill="1" applyBorder="1" applyAlignment="1"/>
    <xf numFmtId="43" fontId="4" fillId="3" borderId="1" xfId="1" applyFont="1" applyFill="1" applyBorder="1" applyAlignment="1"/>
    <xf numFmtId="43" fontId="3" fillId="3" borderId="33" xfId="1" applyFont="1" applyFill="1" applyBorder="1" applyAlignment="1"/>
    <xf numFmtId="40" fontId="3" fillId="3" borderId="17" xfId="1" applyNumberFormat="1" applyFont="1" applyFill="1" applyBorder="1" applyAlignment="1"/>
    <xf numFmtId="40" fontId="3" fillId="3" borderId="31" xfId="1" applyNumberFormat="1" applyFont="1" applyFill="1" applyBorder="1" applyAlignment="1"/>
    <xf numFmtId="43" fontId="3" fillId="3" borderId="18" xfId="1" applyFont="1" applyFill="1" applyBorder="1" applyAlignment="1"/>
    <xf numFmtId="43" fontId="3" fillId="3" borderId="1" xfId="1" applyFont="1" applyFill="1" applyBorder="1" applyAlignment="1"/>
    <xf numFmtId="43" fontId="3" fillId="3" borderId="24" xfId="1" applyFont="1" applyFill="1" applyBorder="1" applyAlignment="1"/>
    <xf numFmtId="0" fontId="3" fillId="2" borderId="5" xfId="0" applyNumberFormat="1" applyFont="1" applyFill="1" applyBorder="1" applyAlignment="1"/>
    <xf numFmtId="0" fontId="3" fillId="2" borderId="8" xfId="0" applyNumberFormat="1" applyFont="1" applyFill="1" applyBorder="1" applyAlignment="1"/>
    <xf numFmtId="43" fontId="3" fillId="2" borderId="10" xfId="1" applyFont="1" applyFill="1" applyBorder="1" applyAlignment="1"/>
    <xf numFmtId="43" fontId="3" fillId="2" borderId="9" xfId="1" applyFont="1" applyFill="1" applyBorder="1" applyAlignment="1"/>
    <xf numFmtId="43" fontId="4" fillId="3" borderId="10" xfId="1" applyFont="1" applyFill="1" applyBorder="1" applyAlignment="1">
      <alignment horizontal="center"/>
    </xf>
    <xf numFmtId="43" fontId="4" fillId="2" borderId="11" xfId="1" applyFont="1" applyFill="1" applyBorder="1" applyAlignment="1">
      <alignment horizontal="center"/>
    </xf>
    <xf numFmtId="43" fontId="4" fillId="2" borderId="10" xfId="1" applyFont="1" applyFill="1" applyBorder="1" applyAlignment="1">
      <alignment horizontal="center"/>
    </xf>
    <xf numFmtId="43" fontId="4" fillId="3" borderId="11" xfId="1" applyFont="1" applyFill="1" applyBorder="1" applyAlignment="1">
      <alignment horizontal="center"/>
    </xf>
    <xf numFmtId="43" fontId="4" fillId="2" borderId="37" xfId="1" applyFont="1" applyFill="1" applyBorder="1" applyAlignment="1">
      <alignment horizontal="center"/>
    </xf>
    <xf numFmtId="43" fontId="4" fillId="2" borderId="9" xfId="1" applyFont="1" applyFill="1" applyBorder="1" applyAlignment="1">
      <alignment horizontal="center"/>
    </xf>
    <xf numFmtId="43" fontId="4" fillId="3" borderId="40" xfId="1" applyFont="1" applyFill="1" applyBorder="1" applyAlignment="1">
      <alignment horizontal="center"/>
    </xf>
    <xf numFmtId="40" fontId="3" fillId="3" borderId="21" xfId="1" applyNumberFormat="1" applyFont="1" applyFill="1" applyBorder="1" applyAlignment="1"/>
    <xf numFmtId="40" fontId="4" fillId="3" borderId="21" xfId="1" applyNumberFormat="1" applyFont="1" applyFill="1" applyBorder="1" applyAlignment="1"/>
    <xf numFmtId="40" fontId="3" fillId="3" borderId="41" xfId="1" applyNumberFormat="1" applyFont="1" applyFill="1" applyBorder="1" applyAlignment="1"/>
    <xf numFmtId="40" fontId="3" fillId="3" borderId="40" xfId="1" applyNumberFormat="1" applyFont="1" applyFill="1" applyBorder="1" applyAlignment="1"/>
    <xf numFmtId="40" fontId="4" fillId="3" borderId="42" xfId="1" applyNumberFormat="1" applyFont="1" applyFill="1" applyBorder="1" applyAlignment="1"/>
    <xf numFmtId="164" fontId="3" fillId="0" borderId="0" xfId="0" applyNumberFormat="1" applyFont="1"/>
    <xf numFmtId="0" fontId="0" fillId="2" borderId="0" xfId="0" applyFill="1"/>
    <xf numFmtId="164" fontId="3" fillId="2" borderId="0" xfId="0" applyNumberFormat="1" applyFont="1" applyFill="1"/>
    <xf numFmtId="43" fontId="3" fillId="8" borderId="16" xfId="1" applyFont="1" applyFill="1" applyBorder="1" applyAlignment="1"/>
    <xf numFmtId="43" fontId="3" fillId="8" borderId="17" xfId="1" applyFont="1" applyFill="1" applyBorder="1" applyAlignment="1"/>
    <xf numFmtId="43" fontId="3" fillId="8" borderId="31" xfId="1" applyFont="1" applyFill="1" applyBorder="1" applyAlignment="1"/>
    <xf numFmtId="40" fontId="3" fillId="8" borderId="21" xfId="1" applyNumberFormat="1" applyFont="1" applyFill="1" applyBorder="1" applyAlignment="1"/>
    <xf numFmtId="164" fontId="2" fillId="0" borderId="0" xfId="0" applyNumberFormat="1" applyFont="1"/>
    <xf numFmtId="40" fontId="3" fillId="3" borderId="1" xfId="1" applyNumberFormat="1" applyFont="1" applyFill="1" applyBorder="1" applyAlignment="1"/>
    <xf numFmtId="40" fontId="3" fillId="3" borderId="16" xfId="1" applyNumberFormat="1" applyFont="1" applyFill="1" applyBorder="1" applyAlignment="1"/>
    <xf numFmtId="0" fontId="1" fillId="0" borderId="0" xfId="0" applyFont="1"/>
    <xf numFmtId="40" fontId="0" fillId="0" borderId="43" xfId="0" applyNumberFormat="1" applyBorder="1"/>
    <xf numFmtId="40" fontId="2" fillId="8" borderId="17" xfId="1" applyNumberFormat="1" applyFont="1" applyFill="1" applyBorder="1" applyAlignment="1"/>
    <xf numFmtId="43" fontId="2" fillId="8" borderId="17" xfId="1" applyFont="1" applyFill="1" applyBorder="1" applyAlignment="1"/>
    <xf numFmtId="43" fontId="0" fillId="0" borderId="0" xfId="0" applyNumberFormat="1"/>
    <xf numFmtId="43" fontId="0" fillId="0" borderId="0" xfId="1" applyFont="1"/>
    <xf numFmtId="164" fontId="4" fillId="0" borderId="0" xfId="0" applyNumberFormat="1" applyFont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4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83"/>
  <sheetViews>
    <sheetView showGridLines="0" tabSelected="1" topLeftCell="I1" zoomScaleNormal="100" workbookViewId="0">
      <pane ySplit="2505" activePane="bottomLeft"/>
      <selection activeCell="U7" sqref="U7"/>
      <selection pane="bottomLeft" activeCell="T38" sqref="T38"/>
    </sheetView>
  </sheetViews>
  <sheetFormatPr defaultRowHeight="12.75"/>
  <cols>
    <col min="1" max="1" width="5.42578125" customWidth="1"/>
    <col min="2" max="2" width="9.28515625" bestFit="1" customWidth="1"/>
    <col min="3" max="3" width="26" customWidth="1"/>
    <col min="4" max="5" width="0" hidden="1" customWidth="1"/>
    <col min="6" max="6" width="10" hidden="1" customWidth="1"/>
    <col min="7" max="7" width="13.7109375" bestFit="1" customWidth="1"/>
    <col min="8" max="8" width="10.85546875" customWidth="1"/>
    <col min="9" max="16" width="13.7109375" bestFit="1" customWidth="1"/>
    <col min="17" max="17" width="15" customWidth="1"/>
    <col min="18" max="18" width="10.140625" customWidth="1"/>
    <col min="19" max="19" width="14.140625" customWidth="1"/>
    <col min="21" max="21" width="9.140625" style="130"/>
  </cols>
  <sheetData>
    <row r="1" spans="2:21" ht="13.5" thickBot="1"/>
    <row r="2" spans="2:21" ht="9.75" customHeight="1">
      <c r="B2" s="57"/>
      <c r="C2" s="58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66"/>
    </row>
    <row r="3" spans="2:21" ht="14.25">
      <c r="B3" s="147" t="s">
        <v>0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9"/>
    </row>
    <row r="4" spans="2:21" ht="13.5" customHeight="1">
      <c r="B4" s="147" t="s">
        <v>63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9"/>
    </row>
    <row r="5" spans="2:21">
      <c r="B5" s="62"/>
      <c r="C5" s="63"/>
      <c r="D5" s="64"/>
      <c r="E5" s="64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7"/>
    </row>
    <row r="6" spans="2:21" ht="9" customHeight="1">
      <c r="B6" s="8"/>
      <c r="C6" s="12"/>
      <c r="D6" s="38"/>
      <c r="E6" s="38"/>
      <c r="F6" s="60"/>
      <c r="G6" s="61"/>
      <c r="H6" s="61"/>
      <c r="I6" s="61"/>
      <c r="J6" s="61"/>
      <c r="K6" s="56"/>
      <c r="L6" s="68"/>
      <c r="M6" s="60"/>
      <c r="N6" s="56"/>
      <c r="O6" s="56"/>
      <c r="P6" s="68"/>
      <c r="Q6" s="60"/>
      <c r="R6" s="56"/>
      <c r="S6" s="69"/>
    </row>
    <row r="7" spans="2:21" ht="21.75" customHeight="1">
      <c r="B7" s="8"/>
      <c r="C7" s="4"/>
      <c r="D7" s="43">
        <v>2007</v>
      </c>
      <c r="E7" s="44">
        <v>2008</v>
      </c>
      <c r="F7" s="43">
        <v>2009</v>
      </c>
      <c r="G7" s="70" t="s">
        <v>37</v>
      </c>
      <c r="H7" s="71" t="s">
        <v>38</v>
      </c>
      <c r="I7" s="71" t="s">
        <v>39</v>
      </c>
      <c r="J7" s="71" t="s">
        <v>41</v>
      </c>
      <c r="K7" s="72" t="s">
        <v>40</v>
      </c>
      <c r="L7" s="73" t="s">
        <v>44</v>
      </c>
      <c r="M7" s="71" t="s">
        <v>42</v>
      </c>
      <c r="N7" s="71" t="s">
        <v>41</v>
      </c>
      <c r="O7" s="72" t="s">
        <v>43</v>
      </c>
      <c r="P7" s="73" t="s">
        <v>45</v>
      </c>
      <c r="Q7" s="71" t="s">
        <v>46</v>
      </c>
      <c r="R7" s="71" t="s">
        <v>41</v>
      </c>
      <c r="S7" s="74" t="s">
        <v>57</v>
      </c>
      <c r="U7" s="146" t="s">
        <v>64</v>
      </c>
    </row>
    <row r="8" spans="2:21" ht="9" customHeight="1" thickBot="1">
      <c r="B8" s="9"/>
      <c r="C8" s="6"/>
      <c r="D8" s="21"/>
      <c r="E8" s="21"/>
      <c r="F8" s="22"/>
      <c r="G8" s="23"/>
      <c r="H8" s="23"/>
      <c r="I8" s="23"/>
      <c r="J8" s="23"/>
      <c r="K8" s="24"/>
      <c r="L8" s="75"/>
      <c r="M8" s="90"/>
      <c r="N8" s="23"/>
      <c r="O8" s="24"/>
      <c r="P8" s="76"/>
      <c r="Q8" s="22"/>
      <c r="R8" s="42"/>
      <c r="S8" s="77"/>
    </row>
    <row r="9" spans="2:21" ht="9" customHeight="1">
      <c r="B9" s="114"/>
      <c r="C9" s="115"/>
      <c r="D9" s="116"/>
      <c r="E9" s="116"/>
      <c r="F9" s="117"/>
      <c r="G9" s="118"/>
      <c r="H9" s="119"/>
      <c r="I9" s="119"/>
      <c r="J9" s="120"/>
      <c r="K9" s="121"/>
      <c r="L9" s="122"/>
      <c r="M9" s="123"/>
      <c r="N9" s="119"/>
      <c r="O9" s="20"/>
      <c r="P9" s="122"/>
      <c r="Q9" s="123"/>
      <c r="R9" s="55"/>
      <c r="S9" s="124"/>
    </row>
    <row r="10" spans="2:21">
      <c r="B10" s="10">
        <v>1</v>
      </c>
      <c r="C10" s="3" t="s">
        <v>52</v>
      </c>
      <c r="D10" s="26"/>
      <c r="E10" s="26"/>
      <c r="F10" s="33"/>
      <c r="G10" s="61"/>
      <c r="H10" s="27"/>
      <c r="I10" s="27"/>
      <c r="J10" s="93"/>
      <c r="K10" s="56"/>
      <c r="L10" s="78"/>
      <c r="M10" s="14"/>
      <c r="N10" s="94"/>
      <c r="O10" s="103"/>
      <c r="P10" s="78"/>
      <c r="Q10" s="14"/>
      <c r="R10" s="94"/>
      <c r="S10" s="125"/>
    </row>
    <row r="11" spans="2:21" ht="6" customHeight="1">
      <c r="B11" s="10"/>
      <c r="C11" s="3"/>
      <c r="D11" s="26"/>
      <c r="E11" s="26"/>
      <c r="F11" s="33"/>
      <c r="G11" s="61"/>
      <c r="H11" s="27"/>
      <c r="I11" s="27"/>
      <c r="J11" s="93"/>
      <c r="K11" s="56"/>
      <c r="L11" s="78"/>
      <c r="M11" s="14"/>
      <c r="N11" s="94"/>
      <c r="O11" s="103"/>
      <c r="P11" s="78"/>
      <c r="Q11" s="14"/>
      <c r="R11" s="94"/>
      <c r="S11" s="125"/>
    </row>
    <row r="12" spans="2:21">
      <c r="B12" s="5"/>
      <c r="C12" s="1" t="s">
        <v>1</v>
      </c>
      <c r="D12" s="26">
        <v>65312</v>
      </c>
      <c r="E12" s="26">
        <v>9414</v>
      </c>
      <c r="F12" s="33">
        <v>9414</v>
      </c>
      <c r="G12" s="61">
        <v>93614.720000000001</v>
      </c>
      <c r="H12" s="27">
        <f>9414+60.72</f>
        <v>9474.7199999999993</v>
      </c>
      <c r="I12" s="27">
        <f>G12+H12</f>
        <v>103089.44</v>
      </c>
      <c r="J12" s="26">
        <v>0</v>
      </c>
      <c r="K12" s="56">
        <f>I12+J12</f>
        <v>103089.44</v>
      </c>
      <c r="L12" s="78">
        <v>9414</v>
      </c>
      <c r="M12" s="14">
        <f>K12+L12</f>
        <v>112503.44</v>
      </c>
      <c r="N12" s="27">
        <v>0</v>
      </c>
      <c r="O12" s="103">
        <f>M12+N12</f>
        <v>112503.44</v>
      </c>
      <c r="P12" s="78">
        <v>9414</v>
      </c>
      <c r="Q12" s="14">
        <f>O12+P12</f>
        <v>121917.44</v>
      </c>
      <c r="R12" s="27">
        <v>0</v>
      </c>
      <c r="S12" s="125">
        <f>Q12+R12</f>
        <v>121917.44</v>
      </c>
    </row>
    <row r="13" spans="2:21">
      <c r="B13" s="5"/>
      <c r="C13" s="1" t="s">
        <v>2</v>
      </c>
      <c r="D13" s="26">
        <v>28242</v>
      </c>
      <c r="E13" s="26">
        <v>9414</v>
      </c>
      <c r="F13" s="33">
        <v>9414</v>
      </c>
      <c r="G13" s="61">
        <v>56544.72</v>
      </c>
      <c r="H13" s="27">
        <f t="shared" ref="H13:H20" si="0">9414+60.72</f>
        <v>9474.7199999999993</v>
      </c>
      <c r="I13" s="27">
        <f t="shared" ref="I13:I20" si="1">G13+H13</f>
        <v>66019.44</v>
      </c>
      <c r="J13" s="26">
        <v>0</v>
      </c>
      <c r="K13" s="56">
        <f t="shared" ref="K13:K20" si="2">I13+J13</f>
        <v>66019.44</v>
      </c>
      <c r="L13" s="78">
        <v>9414</v>
      </c>
      <c r="M13" s="14">
        <f t="shared" ref="M13:M20" si="3">K13+L13</f>
        <v>75433.440000000002</v>
      </c>
      <c r="N13" s="27">
        <v>0</v>
      </c>
      <c r="O13" s="103">
        <f t="shared" ref="O13:O20" si="4">M13+N13</f>
        <v>75433.440000000002</v>
      </c>
      <c r="P13" s="78">
        <v>9414</v>
      </c>
      <c r="Q13" s="14">
        <f t="shared" ref="Q13:Q20" si="5">O13+P13</f>
        <v>84847.44</v>
      </c>
      <c r="R13" s="27">
        <v>0</v>
      </c>
      <c r="S13" s="125">
        <f t="shared" ref="S13:S20" si="6">Q13+R13</f>
        <v>84847.44</v>
      </c>
    </row>
    <row r="14" spans="2:21">
      <c r="B14" s="5"/>
      <c r="C14" s="1" t="s">
        <v>3</v>
      </c>
      <c r="D14" s="26">
        <v>34.729999999999997</v>
      </c>
      <c r="E14" s="26">
        <v>9414</v>
      </c>
      <c r="F14" s="33">
        <v>9414</v>
      </c>
      <c r="G14" s="61">
        <v>28337.45</v>
      </c>
      <c r="H14" s="27">
        <f t="shared" si="0"/>
        <v>9474.7199999999993</v>
      </c>
      <c r="I14" s="27">
        <f t="shared" si="1"/>
        <v>37812.17</v>
      </c>
      <c r="J14" s="26">
        <v>0</v>
      </c>
      <c r="K14" s="56">
        <f t="shared" si="2"/>
        <v>37812.17</v>
      </c>
      <c r="L14" s="78">
        <v>9414</v>
      </c>
      <c r="M14" s="14">
        <f t="shared" si="3"/>
        <v>47226.17</v>
      </c>
      <c r="N14" s="27">
        <v>0</v>
      </c>
      <c r="O14" s="103">
        <f t="shared" si="4"/>
        <v>47226.17</v>
      </c>
      <c r="P14" s="78">
        <v>9414</v>
      </c>
      <c r="Q14" s="14">
        <f t="shared" si="5"/>
        <v>56640.17</v>
      </c>
      <c r="R14" s="27">
        <v>0</v>
      </c>
      <c r="S14" s="125">
        <f t="shared" si="6"/>
        <v>56640.17</v>
      </c>
    </row>
    <row r="15" spans="2:21">
      <c r="B15" s="5"/>
      <c r="C15" s="1" t="s">
        <v>4</v>
      </c>
      <c r="D15" s="26">
        <v>0</v>
      </c>
      <c r="E15" s="26">
        <v>0</v>
      </c>
      <c r="F15" s="33">
        <v>0</v>
      </c>
      <c r="G15" s="138">
        <v>-8646.6200000000008</v>
      </c>
      <c r="H15" s="27">
        <f t="shared" si="0"/>
        <v>9474.7199999999993</v>
      </c>
      <c r="I15" s="27">
        <f t="shared" si="1"/>
        <v>828.09999999999854</v>
      </c>
      <c r="J15" s="93">
        <v>-8646.6200000000008</v>
      </c>
      <c r="K15" s="142">
        <f>9474.72-8646.62</f>
        <v>828.09999999999854</v>
      </c>
      <c r="L15" s="78">
        <v>9414</v>
      </c>
      <c r="M15" s="14">
        <f t="shared" si="3"/>
        <v>10242.099999999999</v>
      </c>
      <c r="N15" s="94">
        <v>-9497.2999999999993</v>
      </c>
      <c r="O15" s="103">
        <f t="shared" si="4"/>
        <v>744.79999999999927</v>
      </c>
      <c r="P15" s="78">
        <v>9414</v>
      </c>
      <c r="Q15" s="14">
        <f t="shared" si="5"/>
        <v>10158.799999999999</v>
      </c>
      <c r="R15" s="27">
        <v>0</v>
      </c>
      <c r="S15" s="125">
        <f t="shared" si="6"/>
        <v>10158.799999999999</v>
      </c>
    </row>
    <row r="16" spans="2:21">
      <c r="B16" s="5"/>
      <c r="C16" s="1" t="s">
        <v>5</v>
      </c>
      <c r="D16" s="26">
        <v>0</v>
      </c>
      <c r="E16" s="26">
        <v>0</v>
      </c>
      <c r="F16" s="33">
        <v>0</v>
      </c>
      <c r="G16" s="60">
        <v>0</v>
      </c>
      <c r="H16" s="27">
        <v>0</v>
      </c>
      <c r="I16" s="27">
        <f t="shared" si="1"/>
        <v>0</v>
      </c>
      <c r="J16" s="26">
        <v>0</v>
      </c>
      <c r="K16" s="56">
        <f t="shared" si="2"/>
        <v>0</v>
      </c>
      <c r="L16" s="78">
        <v>9414</v>
      </c>
      <c r="M16" s="14">
        <f t="shared" si="3"/>
        <v>9414</v>
      </c>
      <c r="N16" s="94">
        <v>-9414</v>
      </c>
      <c r="O16" s="103">
        <f t="shared" si="4"/>
        <v>0</v>
      </c>
      <c r="P16" s="78">
        <v>9414</v>
      </c>
      <c r="Q16" s="14">
        <f t="shared" si="5"/>
        <v>9414</v>
      </c>
      <c r="R16" s="27">
        <v>0</v>
      </c>
      <c r="S16" s="125">
        <f t="shared" si="6"/>
        <v>9414</v>
      </c>
    </row>
    <row r="17" spans="2:21">
      <c r="B17" s="5"/>
      <c r="C17" s="1" t="s">
        <v>6</v>
      </c>
      <c r="D17" s="26">
        <v>0</v>
      </c>
      <c r="E17" s="26">
        <v>0</v>
      </c>
      <c r="F17" s="14">
        <v>0</v>
      </c>
      <c r="G17" s="61">
        <v>0</v>
      </c>
      <c r="H17" s="27">
        <f t="shared" si="0"/>
        <v>9474.7199999999993</v>
      </c>
      <c r="I17" s="27">
        <f t="shared" si="1"/>
        <v>9474.7199999999993</v>
      </c>
      <c r="J17" s="93">
        <v>-9474.7199999999993</v>
      </c>
      <c r="K17" s="56">
        <f t="shared" si="2"/>
        <v>0</v>
      </c>
      <c r="L17" s="78">
        <v>9414</v>
      </c>
      <c r="M17" s="14">
        <f t="shared" si="3"/>
        <v>9414</v>
      </c>
      <c r="N17" s="94">
        <v>-9414</v>
      </c>
      <c r="O17" s="103">
        <f t="shared" si="4"/>
        <v>0</v>
      </c>
      <c r="P17" s="78">
        <v>9414</v>
      </c>
      <c r="Q17" s="14">
        <f t="shared" si="5"/>
        <v>9414</v>
      </c>
      <c r="R17" s="94">
        <v>-9404</v>
      </c>
      <c r="S17" s="125">
        <f t="shared" si="6"/>
        <v>10</v>
      </c>
      <c r="U17" s="54">
        <v>41373</v>
      </c>
    </row>
    <row r="18" spans="2:21">
      <c r="B18" s="5"/>
      <c r="C18" s="1" t="s">
        <v>7</v>
      </c>
      <c r="D18" s="26">
        <v>0</v>
      </c>
      <c r="E18" s="26">
        <v>0</v>
      </c>
      <c r="F18" s="26">
        <v>0</v>
      </c>
      <c r="G18" s="112">
        <v>18798.95</v>
      </c>
      <c r="H18" s="27">
        <f t="shared" si="0"/>
        <v>9474.7199999999993</v>
      </c>
      <c r="I18" s="27">
        <f t="shared" si="1"/>
        <v>28273.67</v>
      </c>
      <c r="J18" s="93">
        <v>-28152.23</v>
      </c>
      <c r="K18" s="56">
        <f t="shared" si="2"/>
        <v>121.43999999999869</v>
      </c>
      <c r="L18" s="78">
        <v>9414</v>
      </c>
      <c r="M18" s="14">
        <f t="shared" si="3"/>
        <v>9535.4399999999987</v>
      </c>
      <c r="N18" s="94">
        <v>-9535.44</v>
      </c>
      <c r="O18" s="103">
        <f t="shared" si="4"/>
        <v>0</v>
      </c>
      <c r="P18" s="78">
        <v>9414</v>
      </c>
      <c r="Q18" s="14">
        <f t="shared" si="5"/>
        <v>9414</v>
      </c>
      <c r="R18" s="94">
        <v>-9414</v>
      </c>
      <c r="S18" s="125">
        <f t="shared" si="6"/>
        <v>0</v>
      </c>
      <c r="U18" s="130">
        <v>41430</v>
      </c>
    </row>
    <row r="19" spans="2:21" s="131" customFormat="1">
      <c r="B19" s="5"/>
      <c r="C19" s="1" t="s">
        <v>8</v>
      </c>
      <c r="D19" s="26">
        <v>0</v>
      </c>
      <c r="E19" s="26">
        <v>0</v>
      </c>
      <c r="F19" s="26">
        <v>0</v>
      </c>
      <c r="G19" s="61">
        <v>60.72</v>
      </c>
      <c r="H19" s="27">
        <f t="shared" si="0"/>
        <v>9474.7199999999993</v>
      </c>
      <c r="I19" s="27">
        <f t="shared" si="1"/>
        <v>9535.4399999999987</v>
      </c>
      <c r="J19" s="26">
        <v>0</v>
      </c>
      <c r="K19" s="56">
        <f t="shared" si="2"/>
        <v>9535.4399999999987</v>
      </c>
      <c r="L19" s="78">
        <v>9414</v>
      </c>
      <c r="M19" s="14">
        <f t="shared" si="3"/>
        <v>18949.439999999999</v>
      </c>
      <c r="N19" s="27">
        <v>0</v>
      </c>
      <c r="O19" s="103">
        <f t="shared" si="4"/>
        <v>18949.439999999999</v>
      </c>
      <c r="P19" s="78">
        <v>9414</v>
      </c>
      <c r="Q19" s="14">
        <f t="shared" si="5"/>
        <v>28363.439999999999</v>
      </c>
      <c r="R19" s="27">
        <v>0</v>
      </c>
      <c r="S19" s="125">
        <f t="shared" si="6"/>
        <v>28363.439999999999</v>
      </c>
      <c r="U19" s="132"/>
    </row>
    <row r="20" spans="2:21">
      <c r="B20" s="5"/>
      <c r="C20" s="1" t="s">
        <v>9</v>
      </c>
      <c r="D20" s="26">
        <v>0</v>
      </c>
      <c r="E20" s="26">
        <v>0</v>
      </c>
      <c r="F20" s="26">
        <v>0</v>
      </c>
      <c r="G20" s="61">
        <v>129.79</v>
      </c>
      <c r="H20" s="27">
        <f t="shared" si="0"/>
        <v>9474.7199999999993</v>
      </c>
      <c r="I20" s="27">
        <f t="shared" si="1"/>
        <v>9604.51</v>
      </c>
      <c r="J20" s="26">
        <v>0</v>
      </c>
      <c r="K20" s="56">
        <f t="shared" si="2"/>
        <v>9604.51</v>
      </c>
      <c r="L20" s="78">
        <v>9414</v>
      </c>
      <c r="M20" s="14">
        <f t="shared" si="3"/>
        <v>19018.510000000002</v>
      </c>
      <c r="N20" s="27">
        <v>0</v>
      </c>
      <c r="O20" s="103">
        <f t="shared" si="4"/>
        <v>19018.510000000002</v>
      </c>
      <c r="P20" s="78">
        <v>9414</v>
      </c>
      <c r="Q20" s="14">
        <f t="shared" si="5"/>
        <v>28432.510000000002</v>
      </c>
      <c r="R20" s="94">
        <f>-9378.7-18983.21</f>
        <v>-28361.91</v>
      </c>
      <c r="S20" s="125">
        <f t="shared" si="6"/>
        <v>70.600000000002183</v>
      </c>
      <c r="U20" s="137" t="s">
        <v>58</v>
      </c>
    </row>
    <row r="21" spans="2:21">
      <c r="B21" s="5"/>
      <c r="C21" s="49" t="s">
        <v>55</v>
      </c>
      <c r="D21" s="31">
        <f t="shared" ref="D21:S21" si="7">SUM(D12:D20)</f>
        <v>93588.73</v>
      </c>
      <c r="E21" s="31">
        <f t="shared" si="7"/>
        <v>28242</v>
      </c>
      <c r="F21" s="32">
        <f t="shared" si="7"/>
        <v>28242</v>
      </c>
      <c r="G21" s="38">
        <f t="shared" si="7"/>
        <v>188839.73000000004</v>
      </c>
      <c r="H21" s="31">
        <f t="shared" si="7"/>
        <v>75797.759999999995</v>
      </c>
      <c r="I21" s="37">
        <f t="shared" si="7"/>
        <v>264637.49</v>
      </c>
      <c r="J21" s="92">
        <f t="shared" si="7"/>
        <v>-46273.57</v>
      </c>
      <c r="K21" s="40">
        <f t="shared" si="7"/>
        <v>227010.54</v>
      </c>
      <c r="L21" s="80">
        <f t="shared" si="7"/>
        <v>84726</v>
      </c>
      <c r="M21" s="92">
        <f t="shared" si="7"/>
        <v>311736.54000000004</v>
      </c>
      <c r="N21" s="92">
        <f t="shared" si="7"/>
        <v>-37860.74</v>
      </c>
      <c r="O21" s="38">
        <f t="shared" si="7"/>
        <v>273875.8</v>
      </c>
      <c r="P21" s="80">
        <f t="shared" si="7"/>
        <v>84726</v>
      </c>
      <c r="Q21" s="92">
        <f t="shared" si="7"/>
        <v>358601.8</v>
      </c>
      <c r="R21" s="92">
        <f t="shared" si="7"/>
        <v>-47179.91</v>
      </c>
      <c r="S21" s="126">
        <f t="shared" si="7"/>
        <v>311421.88999999996</v>
      </c>
    </row>
    <row r="22" spans="2:21" ht="10.5" customHeight="1">
      <c r="B22" s="5"/>
      <c r="C22" s="1"/>
      <c r="D22" s="26"/>
      <c r="E22" s="26"/>
      <c r="F22" s="14"/>
      <c r="G22" s="61"/>
      <c r="H22" s="27"/>
      <c r="I22" s="27"/>
      <c r="J22" s="26"/>
      <c r="K22" s="56"/>
      <c r="L22" s="78"/>
      <c r="M22" s="14"/>
      <c r="N22" s="27"/>
      <c r="O22" s="103"/>
      <c r="P22" s="78"/>
      <c r="Q22" s="14"/>
      <c r="R22" s="94"/>
      <c r="S22" s="125"/>
    </row>
    <row r="23" spans="2:21">
      <c r="B23" s="5"/>
      <c r="C23" s="1" t="s">
        <v>10</v>
      </c>
      <c r="D23" s="26">
        <v>0</v>
      </c>
      <c r="E23" s="26">
        <v>0</v>
      </c>
      <c r="F23" s="14">
        <v>0</v>
      </c>
      <c r="G23" s="61">
        <v>28064</v>
      </c>
      <c r="H23" s="27">
        <f>28064+180.75</f>
        <v>28244.75</v>
      </c>
      <c r="I23" s="27">
        <f>G23+H23</f>
        <v>56308.75</v>
      </c>
      <c r="J23" s="93">
        <v>-56308.75</v>
      </c>
      <c r="K23" s="56">
        <f>I23+J23</f>
        <v>0</v>
      </c>
      <c r="L23" s="82">
        <v>28064</v>
      </c>
      <c r="M23" s="26">
        <f>K23+L23</f>
        <v>28064</v>
      </c>
      <c r="N23" s="93">
        <v>-28064</v>
      </c>
      <c r="O23" s="103">
        <f>M23+N23</f>
        <v>0</v>
      </c>
      <c r="P23" s="78">
        <v>28064</v>
      </c>
      <c r="Q23" s="14">
        <f>O23+P23</f>
        <v>28064</v>
      </c>
      <c r="R23" s="26">
        <v>0</v>
      </c>
      <c r="S23" s="125">
        <f>Q23+R23</f>
        <v>28064</v>
      </c>
    </row>
    <row r="24" spans="2:21">
      <c r="B24" s="5"/>
      <c r="C24" s="1" t="s">
        <v>11</v>
      </c>
      <c r="D24" s="26">
        <v>0</v>
      </c>
      <c r="E24" s="26">
        <v>0</v>
      </c>
      <c r="F24" s="14">
        <v>0</v>
      </c>
      <c r="G24" s="61">
        <v>0</v>
      </c>
      <c r="H24" s="27">
        <f>28064+180.75</f>
        <v>28244.75</v>
      </c>
      <c r="I24" s="27">
        <f>G24+H24</f>
        <v>28244.75</v>
      </c>
      <c r="J24" s="93">
        <v>-28244.75</v>
      </c>
      <c r="K24" s="56">
        <f>I24+J24</f>
        <v>0</v>
      </c>
      <c r="L24" s="82">
        <v>28064</v>
      </c>
      <c r="M24" s="26">
        <f>K24+L24</f>
        <v>28064</v>
      </c>
      <c r="N24" s="93">
        <v>-27981.5</v>
      </c>
      <c r="O24" s="103">
        <f>M24+N24</f>
        <v>82.5</v>
      </c>
      <c r="P24" s="78">
        <v>28064</v>
      </c>
      <c r="Q24" s="14">
        <f>O24+P24</f>
        <v>28146.5</v>
      </c>
      <c r="R24" s="26">
        <v>0</v>
      </c>
      <c r="S24" s="125">
        <f>Q24+R24</f>
        <v>28146.5</v>
      </c>
    </row>
    <row r="25" spans="2:21">
      <c r="B25" s="5"/>
      <c r="C25" s="50" t="s">
        <v>56</v>
      </c>
      <c r="D25" s="31">
        <f t="shared" ref="D25:S25" si="8">SUM(D23:D24)</f>
        <v>0</v>
      </c>
      <c r="E25" s="31">
        <f t="shared" si="8"/>
        <v>0</v>
      </c>
      <c r="F25" s="17">
        <f t="shared" si="8"/>
        <v>0</v>
      </c>
      <c r="G25" s="38">
        <f t="shared" si="8"/>
        <v>28064</v>
      </c>
      <c r="H25" s="31">
        <f t="shared" si="8"/>
        <v>56489.5</v>
      </c>
      <c r="I25" s="92">
        <f t="shared" si="8"/>
        <v>84553.5</v>
      </c>
      <c r="J25" s="92">
        <f t="shared" si="8"/>
        <v>-84553.5</v>
      </c>
      <c r="K25" s="40">
        <f t="shared" si="8"/>
        <v>0</v>
      </c>
      <c r="L25" s="81">
        <f t="shared" si="8"/>
        <v>56128</v>
      </c>
      <c r="M25" s="31">
        <f t="shared" si="8"/>
        <v>56128</v>
      </c>
      <c r="N25" s="92">
        <f t="shared" si="8"/>
        <v>-56045.5</v>
      </c>
      <c r="O25" s="104">
        <f t="shared" si="8"/>
        <v>82.5</v>
      </c>
      <c r="P25" s="80">
        <f t="shared" si="8"/>
        <v>56128</v>
      </c>
      <c r="Q25" s="92">
        <f t="shared" si="8"/>
        <v>56210.5</v>
      </c>
      <c r="R25" s="92">
        <f t="shared" si="8"/>
        <v>0</v>
      </c>
      <c r="S25" s="126">
        <f t="shared" si="8"/>
        <v>56210.5</v>
      </c>
    </row>
    <row r="26" spans="2:21">
      <c r="B26" s="5"/>
      <c r="C26" s="1"/>
      <c r="D26" s="26"/>
      <c r="E26" s="26"/>
      <c r="F26" s="14"/>
      <c r="G26" s="61"/>
      <c r="H26" s="27"/>
      <c r="I26" s="27"/>
      <c r="J26" s="93"/>
      <c r="K26" s="56"/>
      <c r="L26" s="82"/>
      <c r="M26" s="26"/>
      <c r="N26" s="93"/>
      <c r="O26" s="103"/>
      <c r="P26" s="78"/>
      <c r="Q26" s="33"/>
      <c r="R26" s="93"/>
      <c r="S26" s="125"/>
    </row>
    <row r="27" spans="2:21">
      <c r="B27" s="5"/>
      <c r="C27" s="1" t="s">
        <v>12</v>
      </c>
      <c r="D27" s="26">
        <v>0</v>
      </c>
      <c r="E27" s="26">
        <v>0</v>
      </c>
      <c r="F27" s="26">
        <v>0</v>
      </c>
      <c r="G27" s="60">
        <v>36065.879999999997</v>
      </c>
      <c r="H27" s="27">
        <f>35835+230.88</f>
        <v>36065.879999999997</v>
      </c>
      <c r="I27" s="27">
        <f>G27+H27</f>
        <v>72131.759999999995</v>
      </c>
      <c r="J27" s="94">
        <v>-72131.759999999995</v>
      </c>
      <c r="K27" s="56">
        <f>I27+J27</f>
        <v>0</v>
      </c>
      <c r="L27" s="82">
        <v>35835</v>
      </c>
      <c r="M27" s="26">
        <f>K27+L27</f>
        <v>35835</v>
      </c>
      <c r="N27" s="93">
        <v>-35822.17</v>
      </c>
      <c r="O27" s="103">
        <f>M27+N27</f>
        <v>12.830000000001746</v>
      </c>
      <c r="P27" s="78">
        <v>35835</v>
      </c>
      <c r="Q27" s="14">
        <f>O27+P27</f>
        <v>35847.83</v>
      </c>
      <c r="R27" s="26">
        <v>0</v>
      </c>
      <c r="S27" s="125">
        <f>Q27+R27</f>
        <v>35847.83</v>
      </c>
    </row>
    <row r="28" spans="2:21">
      <c r="B28" s="15"/>
      <c r="C28" s="16" t="s">
        <v>13</v>
      </c>
      <c r="D28" s="34">
        <v>0</v>
      </c>
      <c r="E28" s="34">
        <v>35835</v>
      </c>
      <c r="F28" s="35">
        <v>35835</v>
      </c>
      <c r="G28" s="61">
        <v>107735.88</v>
      </c>
      <c r="H28" s="27">
        <f>35835+230.88</f>
        <v>36065.879999999997</v>
      </c>
      <c r="I28" s="27">
        <f>G28+H28</f>
        <v>143801.76</v>
      </c>
      <c r="J28" s="100">
        <v>-35835</v>
      </c>
      <c r="K28" s="56">
        <f>I28+J28</f>
        <v>107966.76000000001</v>
      </c>
      <c r="L28" s="83">
        <v>35835</v>
      </c>
      <c r="M28" s="26">
        <f>K28+L28</f>
        <v>143801.76</v>
      </c>
      <c r="N28" s="95">
        <v>-107492.5</v>
      </c>
      <c r="O28" s="103">
        <f>M28+N28</f>
        <v>36309.260000000009</v>
      </c>
      <c r="P28" s="84">
        <v>35835</v>
      </c>
      <c r="Q28" s="14">
        <f>O28+P28</f>
        <v>72144.260000000009</v>
      </c>
      <c r="R28" s="34">
        <v>0</v>
      </c>
      <c r="S28" s="125">
        <f>Q28+R28</f>
        <v>72144.260000000009</v>
      </c>
    </row>
    <row r="29" spans="2:21">
      <c r="B29" s="5"/>
      <c r="C29" s="1" t="s">
        <v>14</v>
      </c>
      <c r="D29" s="26">
        <v>0</v>
      </c>
      <c r="E29" s="26">
        <v>0</v>
      </c>
      <c r="F29" s="14">
        <v>0</v>
      </c>
      <c r="G29" s="139">
        <v>-638.6</v>
      </c>
      <c r="H29" s="27">
        <f>35835+230.88</f>
        <v>36065.879999999997</v>
      </c>
      <c r="I29" s="27">
        <f>G29+H29</f>
        <v>35427.279999999999</v>
      </c>
      <c r="J29" s="94">
        <v>-36037.03</v>
      </c>
      <c r="K29" s="142">
        <f>36065.88-638.6-35398.43</f>
        <v>28.849999999998545</v>
      </c>
      <c r="L29" s="82">
        <v>35835</v>
      </c>
      <c r="M29" s="26">
        <f>K29+L29</f>
        <v>35863.85</v>
      </c>
      <c r="N29" s="93">
        <v>-35694.25</v>
      </c>
      <c r="O29" s="103">
        <f>M29+N29</f>
        <v>169.59999999999854</v>
      </c>
      <c r="P29" s="78">
        <v>35835</v>
      </c>
      <c r="Q29" s="14">
        <f>O29+P29</f>
        <v>36004.6</v>
      </c>
      <c r="R29" s="93">
        <v>-36354.519999999997</v>
      </c>
      <c r="S29" s="125">
        <f>Q29+R29</f>
        <v>-349.91999999999825</v>
      </c>
      <c r="U29" s="54">
        <v>41367</v>
      </c>
    </row>
    <row r="30" spans="2:21">
      <c r="B30" s="5"/>
      <c r="C30" s="1" t="s">
        <v>15</v>
      </c>
      <c r="D30" s="26">
        <v>0</v>
      </c>
      <c r="E30" s="26">
        <v>0</v>
      </c>
      <c r="F30" s="14">
        <v>3375.5</v>
      </c>
      <c r="G30" s="61">
        <v>39441.379999999997</v>
      </c>
      <c r="H30" s="27">
        <f>35835+230.88</f>
        <v>36065.879999999997</v>
      </c>
      <c r="I30" s="27">
        <f>G30+H30</f>
        <v>75507.259999999995</v>
      </c>
      <c r="J30" s="94">
        <v>-31134.89</v>
      </c>
      <c r="K30" s="56">
        <f>I30+J30</f>
        <v>44372.369999999995</v>
      </c>
      <c r="L30" s="82">
        <v>35835</v>
      </c>
      <c r="M30" s="26">
        <f>K30+L30</f>
        <v>80207.37</v>
      </c>
      <c r="N30" s="26">
        <v>0</v>
      </c>
      <c r="O30" s="103">
        <f>M30+N30</f>
        <v>80207.37</v>
      </c>
      <c r="P30" s="78">
        <v>35835</v>
      </c>
      <c r="Q30" s="14">
        <f>O30+P30</f>
        <v>116042.37</v>
      </c>
      <c r="R30" s="93">
        <v>-30133.5</v>
      </c>
      <c r="S30" s="125">
        <f>Q30+R30</f>
        <v>85908.87</v>
      </c>
      <c r="U30" s="130">
        <v>41305</v>
      </c>
    </row>
    <row r="31" spans="2:21">
      <c r="B31" s="5"/>
      <c r="C31" s="51" t="s">
        <v>53</v>
      </c>
      <c r="D31" s="31">
        <f t="shared" ref="D31:S31" si="9">SUM(D27:D30)</f>
        <v>0</v>
      </c>
      <c r="E31" s="31">
        <f t="shared" si="9"/>
        <v>35835</v>
      </c>
      <c r="F31" s="17">
        <f t="shared" si="9"/>
        <v>39210.5</v>
      </c>
      <c r="G31" s="38">
        <f t="shared" si="9"/>
        <v>182604.54</v>
      </c>
      <c r="H31" s="31">
        <f t="shared" si="9"/>
        <v>144263.51999999999</v>
      </c>
      <c r="I31" s="92">
        <f t="shared" si="9"/>
        <v>326868.06</v>
      </c>
      <c r="J31" s="92">
        <f t="shared" si="9"/>
        <v>-175138.68</v>
      </c>
      <c r="K31" s="40">
        <f t="shared" si="9"/>
        <v>152367.98000000001</v>
      </c>
      <c r="L31" s="81">
        <f t="shared" si="9"/>
        <v>143340</v>
      </c>
      <c r="M31" s="31">
        <f t="shared" si="9"/>
        <v>295707.98</v>
      </c>
      <c r="N31" s="92">
        <f t="shared" si="9"/>
        <v>-179008.91999999998</v>
      </c>
      <c r="O31" s="104">
        <f t="shared" si="9"/>
        <v>116699.06</v>
      </c>
      <c r="P31" s="80">
        <f t="shared" si="9"/>
        <v>143340</v>
      </c>
      <c r="Q31" s="92">
        <f t="shared" si="9"/>
        <v>260039.06</v>
      </c>
      <c r="R31" s="92">
        <f t="shared" si="9"/>
        <v>-66488.01999999999</v>
      </c>
      <c r="S31" s="126">
        <f t="shared" si="9"/>
        <v>193551.04</v>
      </c>
    </row>
    <row r="32" spans="2:21">
      <c r="B32" s="5"/>
      <c r="C32" s="1"/>
      <c r="D32" s="26"/>
      <c r="E32" s="26"/>
      <c r="F32" s="14"/>
      <c r="G32" s="61"/>
      <c r="H32" s="27"/>
      <c r="I32" s="27"/>
      <c r="J32" s="94"/>
      <c r="K32" s="56"/>
      <c r="L32" s="82"/>
      <c r="M32" s="26"/>
      <c r="N32" s="26"/>
      <c r="O32" s="103"/>
      <c r="P32" s="78"/>
      <c r="Q32" s="14"/>
      <c r="R32" s="93"/>
      <c r="S32" s="125"/>
    </row>
    <row r="33" spans="2:21">
      <c r="B33" s="5"/>
      <c r="C33" s="1" t="s">
        <v>16</v>
      </c>
      <c r="D33" s="26">
        <v>0</v>
      </c>
      <c r="E33" s="26">
        <v>0</v>
      </c>
      <c r="F33" s="26">
        <v>0</v>
      </c>
      <c r="G33" s="139">
        <v>-799.33</v>
      </c>
      <c r="H33" s="27">
        <f t="shared" ref="H33:H38" si="10">43606+280.94</f>
        <v>43886.94</v>
      </c>
      <c r="I33" s="27">
        <f>G33+H33</f>
        <v>43087.61</v>
      </c>
      <c r="J33" s="93">
        <v>-44925.67</v>
      </c>
      <c r="K33" s="142">
        <f>43886.94-799.33-44126.34</f>
        <v>-1038.7299999999959</v>
      </c>
      <c r="L33" s="82">
        <v>43606</v>
      </c>
      <c r="M33" s="26">
        <f t="shared" ref="M33:M39" si="11">K33+L33</f>
        <v>42567.270000000004</v>
      </c>
      <c r="N33" s="93">
        <v>-43289.22</v>
      </c>
      <c r="O33" s="110">
        <f t="shared" ref="O33:O39" si="12">M33+N33</f>
        <v>-721.94999999999709</v>
      </c>
      <c r="P33" s="78">
        <v>43606</v>
      </c>
      <c r="Q33" s="14">
        <f t="shared" ref="Q33:Q39" si="13">O33+P33</f>
        <v>42884.05</v>
      </c>
      <c r="R33" s="93">
        <v>-44784.59</v>
      </c>
      <c r="S33" s="125">
        <f t="shared" ref="S33:S39" si="14">Q33+R33</f>
        <v>-1900.5399999999936</v>
      </c>
      <c r="U33" s="54">
        <v>41353</v>
      </c>
    </row>
    <row r="34" spans="2:21">
      <c r="B34" s="5"/>
      <c r="C34" s="1" t="s">
        <v>17</v>
      </c>
      <c r="D34" s="26">
        <v>0</v>
      </c>
      <c r="E34" s="26">
        <v>0</v>
      </c>
      <c r="F34" s="14">
        <v>0</v>
      </c>
      <c r="G34" s="61">
        <v>47705.29</v>
      </c>
      <c r="H34" s="27">
        <f t="shared" si="10"/>
        <v>43886.94</v>
      </c>
      <c r="I34" s="27">
        <f t="shared" ref="I34:I39" si="15">G34+H34</f>
        <v>91592.23000000001</v>
      </c>
      <c r="J34" s="93">
        <v>-90327.08</v>
      </c>
      <c r="K34" s="56">
        <f t="shared" ref="K34:K39" si="16">I34+J34</f>
        <v>1265.1500000000087</v>
      </c>
      <c r="L34" s="82">
        <v>43606</v>
      </c>
      <c r="M34" s="26">
        <f t="shared" si="11"/>
        <v>44871.150000000009</v>
      </c>
      <c r="N34" s="93">
        <v>-43238.75</v>
      </c>
      <c r="O34" s="103">
        <f t="shared" si="12"/>
        <v>1632.4000000000087</v>
      </c>
      <c r="P34" s="78">
        <v>43606</v>
      </c>
      <c r="Q34" s="14">
        <f t="shared" si="13"/>
        <v>45238.400000000009</v>
      </c>
      <c r="R34" s="93">
        <v>-45238.400000000001</v>
      </c>
      <c r="S34" s="125">
        <f t="shared" si="14"/>
        <v>0</v>
      </c>
      <c r="U34" s="54">
        <v>41327</v>
      </c>
    </row>
    <row r="35" spans="2:21">
      <c r="B35" s="5"/>
      <c r="C35" s="1" t="s">
        <v>18</v>
      </c>
      <c r="D35" s="26">
        <v>0</v>
      </c>
      <c r="E35" s="26">
        <v>1217.9000000000001</v>
      </c>
      <c r="F35" s="14">
        <v>43606</v>
      </c>
      <c r="G35" s="61">
        <v>131805.29</v>
      </c>
      <c r="H35" s="27">
        <f t="shared" si="10"/>
        <v>43886.94</v>
      </c>
      <c r="I35" s="27">
        <f t="shared" si="15"/>
        <v>175692.23</v>
      </c>
      <c r="J35" s="93">
        <v>-43094.45</v>
      </c>
      <c r="K35" s="56">
        <f t="shared" si="16"/>
        <v>132597.78000000003</v>
      </c>
      <c r="L35" s="82">
        <v>43606</v>
      </c>
      <c r="M35" s="26">
        <f t="shared" si="11"/>
        <v>176203.78000000003</v>
      </c>
      <c r="N35" s="93">
        <v>-43018.81</v>
      </c>
      <c r="O35" s="103">
        <f t="shared" si="12"/>
        <v>133184.97000000003</v>
      </c>
      <c r="P35" s="78">
        <v>43606</v>
      </c>
      <c r="Q35" s="14">
        <f t="shared" si="13"/>
        <v>176790.97000000003</v>
      </c>
      <c r="R35" s="93">
        <v>-43574.5</v>
      </c>
      <c r="S35" s="125">
        <f t="shared" si="14"/>
        <v>133216.47000000003</v>
      </c>
      <c r="U35" s="54">
        <v>41379</v>
      </c>
    </row>
    <row r="36" spans="2:21">
      <c r="B36" s="5"/>
      <c r="C36" s="1" t="s">
        <v>19</v>
      </c>
      <c r="D36" s="26">
        <v>0</v>
      </c>
      <c r="E36" s="26">
        <v>0</v>
      </c>
      <c r="F36" s="26">
        <v>16347</v>
      </c>
      <c r="G36" s="61">
        <v>60233.94</v>
      </c>
      <c r="H36" s="27">
        <f t="shared" si="10"/>
        <v>43886.94</v>
      </c>
      <c r="I36" s="27">
        <f t="shared" si="15"/>
        <v>104120.88</v>
      </c>
      <c r="J36" s="26">
        <v>0</v>
      </c>
      <c r="K36" s="56">
        <f t="shared" si="16"/>
        <v>104120.88</v>
      </c>
      <c r="L36" s="82">
        <v>43606</v>
      </c>
      <c r="M36" s="26">
        <f t="shared" si="11"/>
        <v>147726.88</v>
      </c>
      <c r="N36" s="93">
        <v>-78000</v>
      </c>
      <c r="O36" s="103">
        <f t="shared" si="12"/>
        <v>69726.880000000005</v>
      </c>
      <c r="P36" s="78">
        <v>43606</v>
      </c>
      <c r="Q36" s="14">
        <f t="shared" si="13"/>
        <v>113332.88</v>
      </c>
      <c r="R36" s="26">
        <v>0</v>
      </c>
      <c r="S36" s="125">
        <f t="shared" si="14"/>
        <v>113332.88</v>
      </c>
    </row>
    <row r="37" spans="2:21">
      <c r="B37" s="5"/>
      <c r="C37" s="1" t="s">
        <v>20</v>
      </c>
      <c r="D37" s="26">
        <v>0</v>
      </c>
      <c r="E37" s="26">
        <v>0</v>
      </c>
      <c r="F37" s="14">
        <v>0</v>
      </c>
      <c r="G37" s="61"/>
      <c r="H37" s="27">
        <f t="shared" si="10"/>
        <v>43886.94</v>
      </c>
      <c r="I37" s="27">
        <f t="shared" si="15"/>
        <v>43886.94</v>
      </c>
      <c r="J37" s="93">
        <v>-43886.94</v>
      </c>
      <c r="K37" s="56">
        <f t="shared" si="16"/>
        <v>0</v>
      </c>
      <c r="L37" s="82">
        <v>43606</v>
      </c>
      <c r="M37" s="26">
        <f t="shared" si="11"/>
        <v>43606</v>
      </c>
      <c r="N37" s="93">
        <v>-43593.5</v>
      </c>
      <c r="O37" s="103">
        <f t="shared" si="12"/>
        <v>12.5</v>
      </c>
      <c r="P37" s="78">
        <v>43606</v>
      </c>
      <c r="Q37" s="14">
        <f t="shared" si="13"/>
        <v>43618.5</v>
      </c>
      <c r="R37" s="26">
        <v>0</v>
      </c>
      <c r="S37" s="125">
        <f t="shared" si="14"/>
        <v>43618.5</v>
      </c>
    </row>
    <row r="38" spans="2:21">
      <c r="B38" s="5"/>
      <c r="C38" s="1" t="s">
        <v>21</v>
      </c>
      <c r="D38" s="26">
        <v>0</v>
      </c>
      <c r="E38" s="26">
        <v>0</v>
      </c>
      <c r="F38" s="26">
        <v>0</v>
      </c>
      <c r="G38" s="109">
        <v>-2616.06</v>
      </c>
      <c r="H38" s="27">
        <f t="shared" si="10"/>
        <v>43886.94</v>
      </c>
      <c r="I38" s="27">
        <f t="shared" si="15"/>
        <v>41270.880000000005</v>
      </c>
      <c r="J38" s="93">
        <v>-45374.94</v>
      </c>
      <c r="K38" s="142">
        <f>43886.94-2616.06-42758.88</f>
        <v>-1487.9999999999927</v>
      </c>
      <c r="L38" s="82">
        <v>43606</v>
      </c>
      <c r="M38" s="26">
        <f t="shared" si="11"/>
        <v>42118.000000000007</v>
      </c>
      <c r="N38" s="93">
        <v>-42118</v>
      </c>
      <c r="O38" s="103">
        <f t="shared" si="12"/>
        <v>0</v>
      </c>
      <c r="P38" s="78">
        <v>43606</v>
      </c>
      <c r="Q38" s="14">
        <f t="shared" si="13"/>
        <v>43606</v>
      </c>
      <c r="R38" s="93">
        <v>-43606</v>
      </c>
      <c r="S38" s="125">
        <f t="shared" si="14"/>
        <v>0</v>
      </c>
      <c r="U38" s="54">
        <v>41389</v>
      </c>
    </row>
    <row r="39" spans="2:21">
      <c r="B39" s="5"/>
      <c r="C39" s="1" t="s">
        <v>22</v>
      </c>
      <c r="D39" s="26">
        <v>0</v>
      </c>
      <c r="E39" s="26">
        <v>0</v>
      </c>
      <c r="F39" s="26">
        <v>0</v>
      </c>
      <c r="G39" s="56">
        <v>450.93</v>
      </c>
      <c r="H39" s="27">
        <v>44337.87</v>
      </c>
      <c r="I39" s="27">
        <f t="shared" si="15"/>
        <v>44788.800000000003</v>
      </c>
      <c r="J39" s="93">
        <v>-44788.800000000003</v>
      </c>
      <c r="K39" s="56">
        <f t="shared" si="16"/>
        <v>0</v>
      </c>
      <c r="L39" s="82">
        <v>43606</v>
      </c>
      <c r="M39" s="26">
        <f t="shared" si="11"/>
        <v>43606</v>
      </c>
      <c r="N39" s="93">
        <v>-43606</v>
      </c>
      <c r="O39" s="103">
        <f t="shared" si="12"/>
        <v>0</v>
      </c>
      <c r="P39" s="78">
        <v>43606</v>
      </c>
      <c r="Q39" s="14">
        <f t="shared" si="13"/>
        <v>43606</v>
      </c>
      <c r="R39" s="93">
        <v>-43606</v>
      </c>
      <c r="S39" s="125">
        <f t="shared" si="14"/>
        <v>0</v>
      </c>
      <c r="U39" s="130">
        <v>41409</v>
      </c>
    </row>
    <row r="40" spans="2:21">
      <c r="B40" s="5"/>
      <c r="C40" s="52" t="s">
        <v>54</v>
      </c>
      <c r="D40" s="31">
        <f t="shared" ref="D40:S40" si="17">SUM(D33:D39)</f>
        <v>0</v>
      </c>
      <c r="E40" s="31">
        <f t="shared" si="17"/>
        <v>1217.9000000000001</v>
      </c>
      <c r="F40" s="17">
        <f t="shared" si="17"/>
        <v>59953</v>
      </c>
      <c r="G40" s="38">
        <f t="shared" si="17"/>
        <v>236780.06</v>
      </c>
      <c r="H40" s="31">
        <f t="shared" si="17"/>
        <v>307659.51</v>
      </c>
      <c r="I40" s="92">
        <f t="shared" si="17"/>
        <v>544439.57000000007</v>
      </c>
      <c r="J40" s="92">
        <f t="shared" si="17"/>
        <v>-312397.88</v>
      </c>
      <c r="K40" s="40">
        <f t="shared" si="17"/>
        <v>235457.08000000005</v>
      </c>
      <c r="L40" s="81">
        <f t="shared" si="17"/>
        <v>305242</v>
      </c>
      <c r="M40" s="31">
        <f t="shared" si="17"/>
        <v>540699.08000000007</v>
      </c>
      <c r="N40" s="92">
        <f t="shared" si="17"/>
        <v>-336864.28</v>
      </c>
      <c r="O40" s="104">
        <f t="shared" si="17"/>
        <v>203834.80000000005</v>
      </c>
      <c r="P40" s="80">
        <f t="shared" si="17"/>
        <v>305242</v>
      </c>
      <c r="Q40" s="92">
        <f t="shared" si="17"/>
        <v>509076.80000000005</v>
      </c>
      <c r="R40" s="92">
        <f t="shared" si="17"/>
        <v>-220809.49</v>
      </c>
      <c r="S40" s="126">
        <f t="shared" si="17"/>
        <v>288267.31000000006</v>
      </c>
    </row>
    <row r="41" spans="2:21" ht="8.25" customHeight="1">
      <c r="B41" s="5"/>
      <c r="C41" s="1"/>
      <c r="D41" s="31"/>
      <c r="E41" s="31"/>
      <c r="F41" s="17"/>
      <c r="G41" s="38"/>
      <c r="H41" s="31"/>
      <c r="I41" s="92"/>
      <c r="J41" s="92"/>
      <c r="K41" s="40"/>
      <c r="L41" s="81"/>
      <c r="M41" s="31"/>
      <c r="N41" s="92"/>
      <c r="O41" s="40"/>
      <c r="P41" s="80"/>
      <c r="Q41" s="92"/>
      <c r="R41" s="92"/>
      <c r="S41" s="126"/>
    </row>
    <row r="42" spans="2:21">
      <c r="B42" s="10"/>
      <c r="C42" s="3" t="s">
        <v>51</v>
      </c>
      <c r="D42" s="26">
        <f t="shared" ref="D42:S42" si="18">D21+D25+D31+D40</f>
        <v>93588.73</v>
      </c>
      <c r="E42" s="26">
        <f t="shared" si="18"/>
        <v>65294.9</v>
      </c>
      <c r="F42" s="14">
        <f t="shared" si="18"/>
        <v>127405.5</v>
      </c>
      <c r="G42" s="38">
        <f t="shared" si="18"/>
        <v>636288.33000000007</v>
      </c>
      <c r="H42" s="31">
        <f t="shared" si="18"/>
        <v>584210.29</v>
      </c>
      <c r="I42" s="31">
        <f t="shared" si="18"/>
        <v>1220498.6200000001</v>
      </c>
      <c r="J42" s="92">
        <f t="shared" si="18"/>
        <v>-618363.63</v>
      </c>
      <c r="K42" s="40">
        <f t="shared" si="18"/>
        <v>614835.60000000009</v>
      </c>
      <c r="L42" s="80">
        <f t="shared" si="18"/>
        <v>589436</v>
      </c>
      <c r="M42" s="31">
        <f t="shared" si="18"/>
        <v>1204271.6000000001</v>
      </c>
      <c r="N42" s="92">
        <f t="shared" si="18"/>
        <v>-609779.43999999994</v>
      </c>
      <c r="O42" s="38">
        <f t="shared" si="18"/>
        <v>594492.16000000003</v>
      </c>
      <c r="P42" s="80">
        <f t="shared" si="18"/>
        <v>589436</v>
      </c>
      <c r="Q42" s="92">
        <f t="shared" si="18"/>
        <v>1183928.1600000001</v>
      </c>
      <c r="R42" s="92">
        <f t="shared" si="18"/>
        <v>-334477.42</v>
      </c>
      <c r="S42" s="41">
        <f t="shared" si="18"/>
        <v>849450.74</v>
      </c>
    </row>
    <row r="43" spans="2:21" ht="9" customHeight="1">
      <c r="B43" s="45"/>
      <c r="C43" s="46"/>
      <c r="D43" s="47"/>
      <c r="E43" s="47"/>
      <c r="F43" s="48"/>
      <c r="G43" s="113"/>
      <c r="H43" s="27"/>
      <c r="I43" s="27"/>
      <c r="J43" s="94"/>
      <c r="K43" s="56"/>
      <c r="L43" s="82"/>
      <c r="M43" s="26"/>
      <c r="N43" s="93"/>
      <c r="O43" s="103"/>
      <c r="P43" s="78"/>
      <c r="Q43" s="33"/>
      <c r="R43" s="93"/>
      <c r="S43" s="125"/>
    </row>
    <row r="44" spans="2:21" ht="9" customHeight="1">
      <c r="B44" s="10"/>
      <c r="C44" s="3"/>
      <c r="D44" s="26"/>
      <c r="E44" s="26"/>
      <c r="F44" s="14"/>
      <c r="G44" s="61"/>
      <c r="H44" s="30"/>
      <c r="I44" s="30"/>
      <c r="J44" s="96"/>
      <c r="K44" s="102"/>
      <c r="L44" s="85"/>
      <c r="M44" s="28"/>
      <c r="N44" s="96"/>
      <c r="O44" s="105"/>
      <c r="P44" s="79"/>
      <c r="Q44" s="91"/>
      <c r="R44" s="96"/>
      <c r="S44" s="127"/>
    </row>
    <row r="45" spans="2:21">
      <c r="B45" s="10">
        <v>2</v>
      </c>
      <c r="C45" s="3" t="s">
        <v>49</v>
      </c>
      <c r="D45" s="26"/>
      <c r="E45" s="26"/>
      <c r="F45" s="14"/>
      <c r="G45" s="61"/>
      <c r="H45" s="27"/>
      <c r="I45" s="27"/>
      <c r="J45" s="93"/>
      <c r="K45" s="56"/>
      <c r="L45" s="82"/>
      <c r="M45" s="26"/>
      <c r="N45" s="93"/>
      <c r="O45" s="103"/>
      <c r="P45" s="78"/>
      <c r="Q45" s="14"/>
      <c r="R45" s="93"/>
      <c r="S45" s="125"/>
    </row>
    <row r="46" spans="2:21" ht="6" customHeight="1">
      <c r="B46" s="10"/>
      <c r="C46" s="3"/>
      <c r="D46" s="26"/>
      <c r="E46" s="26"/>
      <c r="F46" s="14"/>
      <c r="G46" s="61"/>
      <c r="H46" s="27"/>
      <c r="I46" s="27"/>
      <c r="J46" s="93"/>
      <c r="K46" s="56"/>
      <c r="L46" s="82"/>
      <c r="M46" s="26"/>
      <c r="N46" s="93"/>
      <c r="O46" s="103"/>
      <c r="P46" s="78"/>
      <c r="Q46" s="14"/>
      <c r="R46" s="93"/>
      <c r="S46" s="125"/>
    </row>
    <row r="47" spans="2:21">
      <c r="B47" s="5"/>
      <c r="C47" s="1" t="s">
        <v>23</v>
      </c>
      <c r="D47" s="26">
        <v>0</v>
      </c>
      <c r="E47" s="26">
        <v>0</v>
      </c>
      <c r="F47" s="26">
        <v>0</v>
      </c>
      <c r="G47" s="139">
        <v>-21</v>
      </c>
      <c r="H47" s="27">
        <f>200833.33+1294.11</f>
        <v>202127.43999999997</v>
      </c>
      <c r="I47" s="27">
        <f>G47+H47</f>
        <v>202106.43999999997</v>
      </c>
      <c r="J47" s="93">
        <v>-202102.44</v>
      </c>
      <c r="K47" s="143">
        <f>202127.44-21-192009.5-10071.94</f>
        <v>25.000000000001819</v>
      </c>
      <c r="L47" s="82">
        <v>200833.33</v>
      </c>
      <c r="M47" s="26">
        <f>K47+L47</f>
        <v>200858.33</v>
      </c>
      <c r="N47" s="93">
        <v>-202103</v>
      </c>
      <c r="O47" s="110">
        <f>M47+N47</f>
        <v>-1244.6700000000128</v>
      </c>
      <c r="P47" s="78">
        <v>200833.33</v>
      </c>
      <c r="Q47" s="14">
        <f>O47+P47</f>
        <v>199588.65999999997</v>
      </c>
      <c r="R47" s="93">
        <v>-199572.5</v>
      </c>
      <c r="S47" s="125">
        <f>Q47+R47</f>
        <v>16.159999999974389</v>
      </c>
      <c r="U47" s="54">
        <v>41382</v>
      </c>
    </row>
    <row r="48" spans="2:21">
      <c r="B48" s="5"/>
      <c r="C48" s="1" t="s">
        <v>24</v>
      </c>
      <c r="D48" s="26">
        <v>0</v>
      </c>
      <c r="E48" s="26">
        <v>0</v>
      </c>
      <c r="F48" s="14">
        <v>0</v>
      </c>
      <c r="G48" s="61">
        <v>0</v>
      </c>
      <c r="H48" s="27">
        <f>200833.33+1294.11</f>
        <v>202127.43999999997</v>
      </c>
      <c r="I48" s="27">
        <f>G48+H48</f>
        <v>202127.43999999997</v>
      </c>
      <c r="J48" s="93">
        <v>-202127.44</v>
      </c>
      <c r="K48" s="56">
        <f>I48+J48</f>
        <v>0</v>
      </c>
      <c r="L48" s="82">
        <v>200833.33</v>
      </c>
      <c r="M48" s="26">
        <f>K48+L48</f>
        <v>200833.33</v>
      </c>
      <c r="N48" s="93">
        <v>-200820.83</v>
      </c>
      <c r="O48" s="103">
        <f>M48+N48</f>
        <v>12.5</v>
      </c>
      <c r="P48" s="78">
        <v>200833.33</v>
      </c>
      <c r="Q48" s="14">
        <f>O48+P48</f>
        <v>200845.83</v>
      </c>
      <c r="R48" s="93">
        <v>-200816.83</v>
      </c>
      <c r="S48" s="125">
        <f>Q48+R48</f>
        <v>29</v>
      </c>
      <c r="U48" s="54">
        <v>41372</v>
      </c>
    </row>
    <row r="49" spans="2:21" s="131" customFormat="1">
      <c r="B49" s="5"/>
      <c r="C49" s="1" t="s">
        <v>25</v>
      </c>
      <c r="D49" s="26">
        <v>0</v>
      </c>
      <c r="E49" s="26">
        <v>0</v>
      </c>
      <c r="F49" s="26">
        <v>0</v>
      </c>
      <c r="G49" s="133">
        <v>402960.77</v>
      </c>
      <c r="H49" s="27">
        <f>200833.33+1294.11</f>
        <v>202127.43999999997</v>
      </c>
      <c r="I49" s="27">
        <f>G49+H49</f>
        <v>605088.21</v>
      </c>
      <c r="J49" s="93">
        <v>-202127.44</v>
      </c>
      <c r="K49" s="134">
        <f>I49+J49</f>
        <v>402960.76999999996</v>
      </c>
      <c r="L49" s="82">
        <v>200833.33</v>
      </c>
      <c r="M49" s="26">
        <f>K49+L49</f>
        <v>603794.1</v>
      </c>
      <c r="N49" s="93">
        <v>-364995.94</v>
      </c>
      <c r="O49" s="135">
        <f>M49+N49</f>
        <v>238798.15999999997</v>
      </c>
      <c r="P49" s="78">
        <v>200833.33</v>
      </c>
      <c r="Q49" s="14">
        <f>O49+P49</f>
        <v>439631.49</v>
      </c>
      <c r="R49" s="26">
        <v>0</v>
      </c>
      <c r="S49" s="136">
        <f>Q49+R49</f>
        <v>439631.49</v>
      </c>
      <c r="U49" s="132"/>
    </row>
    <row r="50" spans="2:21" ht="6" customHeight="1">
      <c r="B50" s="5"/>
      <c r="C50" s="1"/>
      <c r="D50" s="26"/>
      <c r="E50" s="26"/>
      <c r="F50" s="14"/>
      <c r="G50" s="61"/>
      <c r="H50" s="27"/>
      <c r="I50" s="27"/>
      <c r="J50" s="93"/>
      <c r="K50" s="56"/>
      <c r="L50" s="82"/>
      <c r="M50" s="26"/>
      <c r="N50" s="93"/>
      <c r="O50" s="103"/>
      <c r="P50" s="78"/>
      <c r="Q50" s="14"/>
      <c r="R50" s="26"/>
      <c r="S50" s="125"/>
    </row>
    <row r="51" spans="2:21">
      <c r="B51" s="10"/>
      <c r="C51" s="3" t="s">
        <v>48</v>
      </c>
      <c r="D51" s="31">
        <f t="shared" ref="D51:S51" si="19">SUM(D47:D49)</f>
        <v>0</v>
      </c>
      <c r="E51" s="31">
        <f t="shared" si="19"/>
        <v>0</v>
      </c>
      <c r="F51" s="17">
        <f t="shared" si="19"/>
        <v>0</v>
      </c>
      <c r="G51" s="38">
        <f t="shared" si="19"/>
        <v>402939.77</v>
      </c>
      <c r="H51" s="31">
        <f t="shared" si="19"/>
        <v>606382.31999999995</v>
      </c>
      <c r="I51" s="92">
        <f t="shared" si="19"/>
        <v>1009322.0899999999</v>
      </c>
      <c r="J51" s="92">
        <f t="shared" si="19"/>
        <v>-606357.32000000007</v>
      </c>
      <c r="K51" s="40">
        <f t="shared" si="19"/>
        <v>402985.76999999996</v>
      </c>
      <c r="L51" s="81">
        <f t="shared" si="19"/>
        <v>602499.99</v>
      </c>
      <c r="M51" s="31">
        <f t="shared" si="19"/>
        <v>1005485.76</v>
      </c>
      <c r="N51" s="92">
        <f t="shared" si="19"/>
        <v>-767919.77</v>
      </c>
      <c r="O51" s="104">
        <f t="shared" si="19"/>
        <v>237565.98999999996</v>
      </c>
      <c r="P51" s="80">
        <f t="shared" si="19"/>
        <v>602499.99</v>
      </c>
      <c r="Q51" s="92">
        <f t="shared" si="19"/>
        <v>840065.98</v>
      </c>
      <c r="R51" s="92">
        <f t="shared" si="19"/>
        <v>-400389.32999999996</v>
      </c>
      <c r="S51" s="126">
        <f t="shared" si="19"/>
        <v>439676.64999999997</v>
      </c>
    </row>
    <row r="52" spans="2:21" ht="9" customHeight="1">
      <c r="B52" s="5"/>
      <c r="C52" s="1"/>
      <c r="D52" s="26"/>
      <c r="E52" s="26"/>
      <c r="F52" s="14"/>
      <c r="G52" s="61"/>
      <c r="H52" s="27"/>
      <c r="I52" s="27"/>
      <c r="J52" s="93"/>
      <c r="K52" s="56"/>
      <c r="L52" s="82"/>
      <c r="M52" s="26"/>
      <c r="N52" s="93"/>
      <c r="O52" s="103"/>
      <c r="P52" s="78"/>
      <c r="Q52" s="33"/>
      <c r="R52" s="93" t="s">
        <v>36</v>
      </c>
      <c r="S52" s="125"/>
    </row>
    <row r="53" spans="2:21" ht="9" customHeight="1">
      <c r="B53" s="11"/>
      <c r="C53" s="2"/>
      <c r="D53" s="28"/>
      <c r="E53" s="28"/>
      <c r="F53" s="29"/>
      <c r="G53" s="111"/>
      <c r="H53" s="30"/>
      <c r="I53" s="30"/>
      <c r="J53" s="96"/>
      <c r="K53" s="102"/>
      <c r="L53" s="85"/>
      <c r="M53" s="28"/>
      <c r="N53" s="96"/>
      <c r="O53" s="105"/>
      <c r="P53" s="79"/>
      <c r="Q53" s="91"/>
      <c r="R53" s="96"/>
      <c r="S53" s="127"/>
    </row>
    <row r="54" spans="2:21">
      <c r="B54" s="5">
        <v>3</v>
      </c>
      <c r="C54" s="3" t="s">
        <v>50</v>
      </c>
      <c r="D54" s="26"/>
      <c r="E54" s="26"/>
      <c r="F54" s="14"/>
      <c r="G54" s="61"/>
      <c r="H54" s="27"/>
      <c r="I54" s="27"/>
      <c r="J54" s="93"/>
      <c r="K54" s="56"/>
      <c r="L54" s="82"/>
      <c r="M54" s="26"/>
      <c r="N54" s="93"/>
      <c r="O54" s="103"/>
      <c r="P54" s="78"/>
      <c r="Q54" s="14"/>
      <c r="R54" s="93"/>
      <c r="S54" s="125"/>
    </row>
    <row r="55" spans="2:21" ht="6" customHeight="1">
      <c r="B55" s="5"/>
      <c r="C55" s="1"/>
      <c r="D55" s="26"/>
      <c r="E55" s="26"/>
      <c r="F55" s="14"/>
      <c r="G55" s="61"/>
      <c r="H55" s="27"/>
      <c r="I55" s="27"/>
      <c r="J55" s="93"/>
      <c r="K55" s="56"/>
      <c r="L55" s="82"/>
      <c r="M55" s="26"/>
      <c r="N55" s="93"/>
      <c r="O55" s="103"/>
      <c r="P55" s="78"/>
      <c r="Q55" s="14"/>
      <c r="R55" s="93"/>
      <c r="S55" s="125"/>
    </row>
    <row r="56" spans="2:21">
      <c r="B56" s="5"/>
      <c r="C56" s="1" t="s">
        <v>26</v>
      </c>
      <c r="D56" s="26">
        <v>0</v>
      </c>
      <c r="E56" s="26">
        <v>0</v>
      </c>
      <c r="F56" s="14">
        <v>0</v>
      </c>
      <c r="G56" s="61">
        <v>966.82</v>
      </c>
      <c r="H56" s="27">
        <f>150000+966.82</f>
        <v>150966.82</v>
      </c>
      <c r="I56" s="27">
        <f t="shared" ref="I56:I63" si="20">G56+H56</f>
        <v>151933.64000000001</v>
      </c>
      <c r="J56" s="93">
        <v>-150000</v>
      </c>
      <c r="K56" s="56">
        <f t="shared" ref="K56:K63" si="21">I56+J56</f>
        <v>1933.640000000014</v>
      </c>
      <c r="L56" s="82">
        <v>150000</v>
      </c>
      <c r="M56" s="26">
        <f t="shared" ref="M56:M63" si="22">K56+L56</f>
        <v>151933.64000000001</v>
      </c>
      <c r="N56" s="93">
        <v>-149994</v>
      </c>
      <c r="O56" s="103">
        <f t="shared" ref="O56:O63" si="23">M56+N56</f>
        <v>1939.640000000014</v>
      </c>
      <c r="P56" s="78">
        <v>150000</v>
      </c>
      <c r="Q56" s="14">
        <f t="shared" ref="Q56:Q63" si="24">O56+P56</f>
        <v>151939.64000000001</v>
      </c>
      <c r="R56" s="26">
        <v>0</v>
      </c>
      <c r="S56" s="125">
        <f t="shared" ref="S56:S63" si="25">Q56+R56</f>
        <v>151939.64000000001</v>
      </c>
    </row>
    <row r="57" spans="2:21">
      <c r="B57" s="15"/>
      <c r="C57" s="16" t="s">
        <v>29</v>
      </c>
      <c r="D57" s="34">
        <v>0</v>
      </c>
      <c r="E57" s="34">
        <v>181</v>
      </c>
      <c r="F57" s="35">
        <v>35835</v>
      </c>
      <c r="G57" s="61">
        <v>71864.5</v>
      </c>
      <c r="H57" s="36">
        <v>36066.58</v>
      </c>
      <c r="I57" s="27">
        <f t="shared" si="20"/>
        <v>107931.08</v>
      </c>
      <c r="J57" s="34">
        <v>0</v>
      </c>
      <c r="K57" s="56">
        <f t="shared" si="21"/>
        <v>107931.08</v>
      </c>
      <c r="L57" s="83">
        <v>0</v>
      </c>
      <c r="M57" s="26">
        <f t="shared" si="22"/>
        <v>107931.08</v>
      </c>
      <c r="N57" s="34">
        <v>0</v>
      </c>
      <c r="O57" s="103">
        <f t="shared" si="23"/>
        <v>107931.08</v>
      </c>
      <c r="P57" s="84">
        <v>0</v>
      </c>
      <c r="Q57" s="14">
        <f t="shared" si="24"/>
        <v>107931.08</v>
      </c>
      <c r="R57" s="34">
        <v>0</v>
      </c>
      <c r="S57" s="125">
        <f t="shared" si="25"/>
        <v>107931.08</v>
      </c>
    </row>
    <row r="58" spans="2:21">
      <c r="B58" s="5"/>
      <c r="C58" s="1" t="s">
        <v>30</v>
      </c>
      <c r="D58" s="26">
        <v>0</v>
      </c>
      <c r="E58" s="26">
        <v>0</v>
      </c>
      <c r="F58" s="14">
        <v>0</v>
      </c>
      <c r="G58" s="61">
        <v>57.94</v>
      </c>
      <c r="H58" s="27">
        <v>22644.98</v>
      </c>
      <c r="I58" s="27">
        <f t="shared" si="20"/>
        <v>22702.92</v>
      </c>
      <c r="J58" s="26">
        <v>0</v>
      </c>
      <c r="K58" s="56">
        <f t="shared" si="21"/>
        <v>22702.92</v>
      </c>
      <c r="L58" s="82">
        <v>22500</v>
      </c>
      <c r="M58" s="26">
        <f t="shared" si="22"/>
        <v>45202.92</v>
      </c>
      <c r="N58" s="93">
        <v>-45174.92</v>
      </c>
      <c r="O58" s="103">
        <f t="shared" si="23"/>
        <v>28</v>
      </c>
      <c r="P58" s="78">
        <v>22500</v>
      </c>
      <c r="Q58" s="14">
        <f t="shared" si="24"/>
        <v>22528</v>
      </c>
      <c r="R58" s="26">
        <v>0</v>
      </c>
      <c r="S58" s="125">
        <f t="shared" si="25"/>
        <v>22528</v>
      </c>
    </row>
    <row r="59" spans="2:21">
      <c r="B59" s="5"/>
      <c r="C59" s="1" t="s">
        <v>31</v>
      </c>
      <c r="D59" s="26"/>
      <c r="E59" s="26"/>
      <c r="F59" s="14"/>
      <c r="G59" s="61">
        <v>0</v>
      </c>
      <c r="H59" s="27">
        <v>0</v>
      </c>
      <c r="I59" s="27">
        <f t="shared" si="20"/>
        <v>0</v>
      </c>
      <c r="J59" s="26">
        <v>0</v>
      </c>
      <c r="K59" s="56">
        <f t="shared" si="21"/>
        <v>0</v>
      </c>
      <c r="L59" s="82">
        <v>7167</v>
      </c>
      <c r="M59" s="26">
        <f t="shared" si="22"/>
        <v>7167</v>
      </c>
      <c r="N59" s="26">
        <v>0</v>
      </c>
      <c r="O59" s="103">
        <f t="shared" si="23"/>
        <v>7167</v>
      </c>
      <c r="P59" s="78">
        <v>7167</v>
      </c>
      <c r="Q59" s="14">
        <f t="shared" si="24"/>
        <v>14334</v>
      </c>
      <c r="R59" s="26">
        <v>0</v>
      </c>
      <c r="S59" s="125">
        <f t="shared" si="25"/>
        <v>14334</v>
      </c>
    </row>
    <row r="60" spans="2:21">
      <c r="B60" s="5"/>
      <c r="C60" s="1" t="s">
        <v>32</v>
      </c>
      <c r="D60" s="26"/>
      <c r="E60" s="26"/>
      <c r="F60" s="14"/>
      <c r="G60" s="61">
        <v>0</v>
      </c>
      <c r="H60" s="27">
        <v>0</v>
      </c>
      <c r="I60" s="27">
        <f t="shared" si="20"/>
        <v>0</v>
      </c>
      <c r="J60" s="26">
        <v>0</v>
      </c>
      <c r="K60" s="56">
        <f t="shared" si="21"/>
        <v>0</v>
      </c>
      <c r="L60" s="82">
        <v>7167</v>
      </c>
      <c r="M60" s="26">
        <f t="shared" si="22"/>
        <v>7167</v>
      </c>
      <c r="N60" s="26">
        <v>0</v>
      </c>
      <c r="O60" s="103">
        <f t="shared" si="23"/>
        <v>7167</v>
      </c>
      <c r="P60" s="78">
        <v>7167</v>
      </c>
      <c r="Q60" s="14">
        <f t="shared" si="24"/>
        <v>14334</v>
      </c>
      <c r="R60" s="26">
        <v>0</v>
      </c>
      <c r="S60" s="125">
        <f t="shared" si="25"/>
        <v>14334</v>
      </c>
    </row>
    <row r="61" spans="2:21">
      <c r="B61" s="5"/>
      <c r="C61" s="1" t="s">
        <v>33</v>
      </c>
      <c r="D61" s="26"/>
      <c r="E61" s="26"/>
      <c r="F61" s="14"/>
      <c r="G61" s="61">
        <v>0</v>
      </c>
      <c r="H61" s="27">
        <v>0</v>
      </c>
      <c r="I61" s="27">
        <f t="shared" si="20"/>
        <v>0</v>
      </c>
      <c r="J61" s="26">
        <v>0</v>
      </c>
      <c r="K61" s="56">
        <f t="shared" si="21"/>
        <v>0</v>
      </c>
      <c r="L61" s="82">
        <v>7167</v>
      </c>
      <c r="M61" s="26">
        <f t="shared" si="22"/>
        <v>7167</v>
      </c>
      <c r="N61" s="26">
        <v>0</v>
      </c>
      <c r="O61" s="103">
        <f t="shared" si="23"/>
        <v>7167</v>
      </c>
      <c r="P61" s="78">
        <v>7167</v>
      </c>
      <c r="Q61" s="14">
        <f t="shared" si="24"/>
        <v>14334</v>
      </c>
      <c r="R61" s="26">
        <v>0</v>
      </c>
      <c r="S61" s="125">
        <f t="shared" si="25"/>
        <v>14334</v>
      </c>
    </row>
    <row r="62" spans="2:21">
      <c r="B62" s="5"/>
      <c r="C62" s="1" t="s">
        <v>34</v>
      </c>
      <c r="D62" s="26"/>
      <c r="E62" s="26"/>
      <c r="F62" s="14"/>
      <c r="G62" s="61">
        <v>0</v>
      </c>
      <c r="H62" s="27">
        <v>0</v>
      </c>
      <c r="I62" s="27">
        <f t="shared" si="20"/>
        <v>0</v>
      </c>
      <c r="J62" s="26">
        <v>0</v>
      </c>
      <c r="K62" s="56">
        <f t="shared" si="21"/>
        <v>0</v>
      </c>
      <c r="L62" s="82">
        <v>7167</v>
      </c>
      <c r="M62" s="26">
        <f t="shared" si="22"/>
        <v>7167</v>
      </c>
      <c r="N62" s="26">
        <v>0</v>
      </c>
      <c r="O62" s="103">
        <f t="shared" si="23"/>
        <v>7167</v>
      </c>
      <c r="P62" s="78">
        <v>7167</v>
      </c>
      <c r="Q62" s="14">
        <f t="shared" si="24"/>
        <v>14334</v>
      </c>
      <c r="R62" s="26">
        <v>0</v>
      </c>
      <c r="S62" s="125">
        <f t="shared" si="25"/>
        <v>14334</v>
      </c>
    </row>
    <row r="63" spans="2:21">
      <c r="B63" s="5"/>
      <c r="C63" s="1" t="s">
        <v>35</v>
      </c>
      <c r="D63" s="26"/>
      <c r="E63" s="26"/>
      <c r="F63" s="14"/>
      <c r="G63" s="61">
        <v>0</v>
      </c>
      <c r="H63" s="27">
        <v>0</v>
      </c>
      <c r="I63" s="27">
        <f t="shared" si="20"/>
        <v>0</v>
      </c>
      <c r="J63" s="26">
        <v>0</v>
      </c>
      <c r="K63" s="56">
        <f t="shared" si="21"/>
        <v>0</v>
      </c>
      <c r="L63" s="82">
        <v>7167</v>
      </c>
      <c r="M63" s="26">
        <f t="shared" si="22"/>
        <v>7167</v>
      </c>
      <c r="N63" s="26">
        <v>0</v>
      </c>
      <c r="O63" s="103">
        <f t="shared" si="23"/>
        <v>7167</v>
      </c>
      <c r="P63" s="78">
        <v>7167</v>
      </c>
      <c r="Q63" s="14">
        <f t="shared" si="24"/>
        <v>14334</v>
      </c>
      <c r="R63" s="26">
        <v>0</v>
      </c>
      <c r="S63" s="125">
        <f t="shared" si="25"/>
        <v>14334</v>
      </c>
    </row>
    <row r="64" spans="2:21" ht="6" customHeight="1">
      <c r="B64" s="5"/>
      <c r="C64" s="1"/>
      <c r="D64" s="26"/>
      <c r="E64" s="26"/>
      <c r="F64" s="14"/>
      <c r="G64" s="61"/>
      <c r="H64" s="27"/>
      <c r="I64" s="27"/>
      <c r="J64" s="26"/>
      <c r="K64" s="56"/>
      <c r="L64" s="82"/>
      <c r="M64" s="26"/>
      <c r="N64" s="26"/>
      <c r="O64" s="103"/>
      <c r="P64" s="78"/>
      <c r="Q64" s="14"/>
      <c r="R64" s="26"/>
      <c r="S64" s="125"/>
    </row>
    <row r="65" spans="2:21">
      <c r="B65" s="10"/>
      <c r="C65" s="3" t="s">
        <v>47</v>
      </c>
      <c r="D65" s="31">
        <f>SUM(D56:D58)</f>
        <v>0</v>
      </c>
      <c r="E65" s="31">
        <f>SUM(E56:E58)</f>
        <v>181</v>
      </c>
      <c r="F65" s="17">
        <f>SUM(F56:F58)</f>
        <v>35835</v>
      </c>
      <c r="G65" s="38">
        <f t="shared" ref="G65:S65" si="26">SUM(G56:G63)</f>
        <v>72889.260000000009</v>
      </c>
      <c r="H65" s="31">
        <f t="shared" si="26"/>
        <v>209678.38000000003</v>
      </c>
      <c r="I65" s="92">
        <f t="shared" si="26"/>
        <v>282567.64</v>
      </c>
      <c r="J65" s="92">
        <f t="shared" si="26"/>
        <v>-150000</v>
      </c>
      <c r="K65" s="40">
        <f t="shared" si="26"/>
        <v>132567.64000000001</v>
      </c>
      <c r="L65" s="81">
        <f t="shared" si="26"/>
        <v>208335</v>
      </c>
      <c r="M65" s="31">
        <f t="shared" si="26"/>
        <v>340902.64</v>
      </c>
      <c r="N65" s="92">
        <f t="shared" si="26"/>
        <v>-195168.91999999998</v>
      </c>
      <c r="O65" s="104">
        <f t="shared" si="26"/>
        <v>145733.72000000003</v>
      </c>
      <c r="P65" s="80">
        <f t="shared" si="26"/>
        <v>208335</v>
      </c>
      <c r="Q65" s="92">
        <f t="shared" si="26"/>
        <v>354068.72000000003</v>
      </c>
      <c r="R65" s="92">
        <f t="shared" si="26"/>
        <v>0</v>
      </c>
      <c r="S65" s="126">
        <f t="shared" si="26"/>
        <v>354068.72000000003</v>
      </c>
    </row>
    <row r="66" spans="2:21" ht="9" customHeight="1">
      <c r="B66" s="5"/>
      <c r="C66" s="1"/>
      <c r="D66" s="26"/>
      <c r="E66" s="26"/>
      <c r="F66" s="14"/>
      <c r="G66" s="61"/>
      <c r="H66" s="27"/>
      <c r="I66" s="27"/>
      <c r="J66" s="93"/>
      <c r="K66" s="56"/>
      <c r="L66" s="82"/>
      <c r="M66" s="26"/>
      <c r="N66" s="93"/>
      <c r="O66" s="103"/>
      <c r="P66" s="78"/>
      <c r="Q66" s="33"/>
      <c r="R66" s="93"/>
      <c r="S66" s="125"/>
    </row>
    <row r="67" spans="2:21" ht="9" customHeight="1">
      <c r="B67" s="11"/>
      <c r="C67" s="2"/>
      <c r="D67" s="28"/>
      <c r="E67" s="28"/>
      <c r="F67" s="29"/>
      <c r="G67" s="111"/>
      <c r="H67" s="30"/>
      <c r="I67" s="30"/>
      <c r="J67" s="96"/>
      <c r="K67" s="102"/>
      <c r="L67" s="85"/>
      <c r="M67" s="28"/>
      <c r="N67" s="96"/>
      <c r="O67" s="105"/>
      <c r="P67" s="79"/>
      <c r="Q67" s="91"/>
      <c r="R67" s="96"/>
      <c r="S67" s="127"/>
    </row>
    <row r="68" spans="2:21">
      <c r="B68" s="10">
        <v>4</v>
      </c>
      <c r="C68" s="3" t="s">
        <v>27</v>
      </c>
      <c r="D68" s="31">
        <v>0</v>
      </c>
      <c r="E68" s="31">
        <v>0</v>
      </c>
      <c r="F68" s="17">
        <v>0</v>
      </c>
      <c r="G68" s="38">
        <v>0</v>
      </c>
      <c r="H68" s="37">
        <f>70000</f>
        <v>70000</v>
      </c>
      <c r="I68" s="27">
        <f>G68+H68</f>
        <v>70000</v>
      </c>
      <c r="J68" s="92">
        <v>-70000</v>
      </c>
      <c r="K68" s="56">
        <f>I68+J68</f>
        <v>0</v>
      </c>
      <c r="L68" s="80">
        <v>70000</v>
      </c>
      <c r="M68" s="14">
        <f>K68+L68</f>
        <v>70000</v>
      </c>
      <c r="N68" s="97">
        <v>0</v>
      </c>
      <c r="O68" s="104">
        <f>M68+N68</f>
        <v>70000</v>
      </c>
      <c r="P68" s="80">
        <v>70000</v>
      </c>
      <c r="Q68" s="14">
        <f>O68+P68</f>
        <v>140000</v>
      </c>
      <c r="R68" s="97">
        <v>-70000</v>
      </c>
      <c r="S68" s="126">
        <f>Q68+R68</f>
        <v>70000</v>
      </c>
      <c r="U68" s="130">
        <v>41409</v>
      </c>
    </row>
    <row r="69" spans="2:21" ht="9" customHeight="1" thickBot="1">
      <c r="B69" s="5"/>
      <c r="C69" s="1"/>
      <c r="D69" s="26"/>
      <c r="E69" s="26"/>
      <c r="F69" s="14"/>
      <c r="G69" s="56"/>
      <c r="H69" s="27"/>
      <c r="I69" s="27"/>
      <c r="J69" s="94"/>
      <c r="K69" s="56"/>
      <c r="L69" s="86"/>
      <c r="M69" s="14"/>
      <c r="N69" s="94"/>
      <c r="O69" s="103"/>
      <c r="P69" s="86"/>
      <c r="Q69" s="14"/>
      <c r="R69" s="94"/>
      <c r="S69" s="125"/>
    </row>
    <row r="70" spans="2:21">
      <c r="B70" s="7"/>
      <c r="C70" s="13"/>
      <c r="D70" s="19"/>
      <c r="E70" s="19"/>
      <c r="F70" s="18"/>
      <c r="G70" s="20"/>
      <c r="H70" s="20"/>
      <c r="I70" s="20"/>
      <c r="J70" s="98"/>
      <c r="K70" s="20"/>
      <c r="L70" s="87"/>
      <c r="M70" s="18"/>
      <c r="N70" s="98"/>
      <c r="O70" s="106"/>
      <c r="P70" s="87"/>
      <c r="Q70" s="18"/>
      <c r="R70" s="98"/>
      <c r="S70" s="128"/>
    </row>
    <row r="71" spans="2:21">
      <c r="B71" s="8"/>
      <c r="C71" s="12" t="s">
        <v>28</v>
      </c>
      <c r="D71" s="38">
        <f t="shared" ref="D71:S71" si="27">D42+D51+D65+D68</f>
        <v>93588.73</v>
      </c>
      <c r="E71" s="38">
        <f t="shared" si="27"/>
        <v>65475.9</v>
      </c>
      <c r="F71" s="39">
        <f t="shared" si="27"/>
        <v>163240.5</v>
      </c>
      <c r="G71" s="40">
        <f t="shared" si="27"/>
        <v>1112117.3600000001</v>
      </c>
      <c r="H71" s="40">
        <f t="shared" si="27"/>
        <v>1470270.99</v>
      </c>
      <c r="I71" s="101">
        <f t="shared" si="27"/>
        <v>2582388.35</v>
      </c>
      <c r="J71" s="101">
        <f t="shared" si="27"/>
        <v>-1444720.9500000002</v>
      </c>
      <c r="K71" s="40">
        <f t="shared" si="27"/>
        <v>1150389.0100000002</v>
      </c>
      <c r="L71" s="88">
        <f t="shared" si="27"/>
        <v>1470270.99</v>
      </c>
      <c r="M71" s="99">
        <f t="shared" si="27"/>
        <v>2620660.0000000005</v>
      </c>
      <c r="N71" s="99">
        <f t="shared" si="27"/>
        <v>-1572868.13</v>
      </c>
      <c r="O71" s="107">
        <f t="shared" si="27"/>
        <v>1047791.8700000001</v>
      </c>
      <c r="P71" s="89">
        <f t="shared" si="27"/>
        <v>1470270.99</v>
      </c>
      <c r="Q71" s="99">
        <f t="shared" si="27"/>
        <v>2518062.8600000003</v>
      </c>
      <c r="R71" s="99">
        <f t="shared" si="27"/>
        <v>-804866.75</v>
      </c>
      <c r="S71" s="129">
        <f t="shared" si="27"/>
        <v>1713196.1099999999</v>
      </c>
    </row>
    <row r="72" spans="2:21" ht="13.5" thickBot="1">
      <c r="B72" s="9"/>
      <c r="C72" s="6"/>
      <c r="D72" s="21"/>
      <c r="E72" s="21"/>
      <c r="F72" s="22"/>
      <c r="G72" s="21"/>
      <c r="H72" s="21"/>
      <c r="I72" s="21"/>
      <c r="J72" s="21"/>
      <c r="K72" s="42"/>
      <c r="L72" s="76"/>
      <c r="M72" s="22"/>
      <c r="N72" s="42"/>
      <c r="O72" s="108"/>
      <c r="P72" s="76"/>
      <c r="Q72" s="22"/>
      <c r="R72" s="42"/>
      <c r="S72" s="25"/>
    </row>
    <row r="77" spans="2:21">
      <c r="C77" s="140" t="s">
        <v>59</v>
      </c>
      <c r="G77" s="53">
        <v>1124838.97</v>
      </c>
      <c r="K77" s="53">
        <v>1152915.74</v>
      </c>
      <c r="O77" s="53">
        <v>1013923.49</v>
      </c>
      <c r="S77" s="53"/>
      <c r="U77" s="137"/>
    </row>
    <row r="78" spans="2:21">
      <c r="C78" s="140" t="s">
        <v>60</v>
      </c>
      <c r="G78" s="53">
        <f>-(8646.62+799.33+2616.06+638.6+21)</f>
        <v>-12721.61</v>
      </c>
      <c r="K78" s="53">
        <f>-(1038.73+1488)</f>
        <v>-2526.73</v>
      </c>
      <c r="O78" s="53">
        <v>-1966.62</v>
      </c>
      <c r="S78" s="53"/>
      <c r="U78" s="137"/>
    </row>
    <row r="79" spans="2:21">
      <c r="C79" s="140" t="s">
        <v>62</v>
      </c>
      <c r="G79" s="145">
        <v>0</v>
      </c>
      <c r="K79" s="145">
        <v>0</v>
      </c>
      <c r="O79" s="53">
        <f>7167*5</f>
        <v>35835</v>
      </c>
      <c r="S79" s="53"/>
      <c r="U79" s="137"/>
    </row>
    <row r="80" spans="2:21">
      <c r="C80" s="140"/>
      <c r="G80" s="53"/>
      <c r="K80" s="53"/>
      <c r="O80" s="53"/>
      <c r="S80" s="53"/>
      <c r="U80" s="137"/>
    </row>
    <row r="81" spans="3:21" ht="13.5" thickBot="1">
      <c r="C81" s="140" t="s">
        <v>61</v>
      </c>
      <c r="G81" s="141">
        <f>SUM(G77:G80)</f>
        <v>1112117.3599999999</v>
      </c>
      <c r="K81" s="141">
        <f>SUM(K77:K80)</f>
        <v>1150389.01</v>
      </c>
      <c r="O81" s="141">
        <f>SUM(O77:O80)</f>
        <v>1047791.87</v>
      </c>
      <c r="S81" s="141">
        <f>SUM(S77:S80)</f>
        <v>0</v>
      </c>
      <c r="U81" s="137"/>
    </row>
    <row r="82" spans="3:21" ht="13.5" thickTop="1"/>
    <row r="83" spans="3:21">
      <c r="O83" s="144">
        <f>O71-O81</f>
        <v>0</v>
      </c>
    </row>
  </sheetData>
  <mergeCells count="2">
    <mergeCell ref="B3:S3"/>
    <mergeCell ref="B4:S4"/>
  </mergeCells>
  <phoneticPr fontId="0" type="noConversion"/>
  <pageMargins left="0.12" right="0.15" top="0.26" bottom="0.15" header="0.16" footer="0.13"/>
  <pageSetup paperSize="5" scale="70" orientation="landscape" r:id="rId1"/>
  <headerFooter>
    <oddHeader>&amp;RACS/2013/B.A.XXVIII/Inf.001</oddHeader>
  </headerFooter>
  <ignoredErrors>
    <ignoredError sqref="R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 2013</vt:lpstr>
      <vt:lpstr>'Jun 2013'!Print_Area</vt:lpstr>
    </vt:vector>
  </TitlesOfParts>
  <Company> Association of Caribbean States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thinkson</dc:creator>
  <cp:lastModifiedBy>equiceno</cp:lastModifiedBy>
  <cp:lastPrinted>2013-06-20T15:50:16Z</cp:lastPrinted>
  <dcterms:created xsi:type="dcterms:W3CDTF">2009-04-08T14:48:11Z</dcterms:created>
  <dcterms:modified xsi:type="dcterms:W3CDTF">2013-06-20T15:50:19Z</dcterms:modified>
</cp:coreProperties>
</file>